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X-TREAME\"/>
    </mc:Choice>
  </mc:AlternateContent>
  <bookViews>
    <workbookView xWindow="120" yWindow="90" windowWidth="19320" windowHeight="10050" tabRatio="711"/>
  </bookViews>
  <sheets>
    <sheet name="Инфраструктура 31.07.18" sheetId="15" r:id="rId1"/>
  </sheets>
  <definedNames>
    <definedName name="_xlnm._FilterDatabase" localSheetId="0" hidden="1">'Инфраструктура 31.07.18'!$A$3:$J$136</definedName>
    <definedName name="_xlnm.Print_Titles" localSheetId="0">'Инфраструктура 31.07.18'!$2:$3</definedName>
  </definedNames>
  <calcPr calcId="162913"/>
</workbook>
</file>

<file path=xl/calcChain.xml><?xml version="1.0" encoding="utf-8"?>
<calcChain xmlns="http://schemas.openxmlformats.org/spreadsheetml/2006/main">
  <c r="H108" i="15" l="1"/>
  <c r="H51" i="15" l="1"/>
  <c r="G100" i="15" l="1"/>
  <c r="H54" i="15"/>
  <c r="I87" i="15" l="1"/>
  <c r="H55" i="15"/>
  <c r="D129" i="15" l="1"/>
  <c r="D33" i="15" l="1"/>
  <c r="D76" i="15"/>
  <c r="H133" i="15"/>
  <c r="H132" i="15"/>
  <c r="H129" i="15"/>
  <c r="H127" i="15"/>
  <c r="H124" i="15"/>
  <c r="H120" i="15"/>
  <c r="H119" i="15"/>
  <c r="H118" i="15"/>
  <c r="H117" i="15"/>
  <c r="H114" i="15"/>
  <c r="H113" i="15"/>
  <c r="H112" i="15"/>
  <c r="H110" i="15"/>
  <c r="H97" i="15"/>
  <c r="H95" i="15"/>
  <c r="H93" i="15"/>
  <c r="H92" i="15"/>
  <c r="H89" i="15"/>
  <c r="H85" i="15"/>
  <c r="H80" i="15"/>
  <c r="H76" i="15"/>
  <c r="H71" i="15"/>
  <c r="H70" i="15"/>
  <c r="H64" i="15"/>
  <c r="H60" i="15"/>
  <c r="H47" i="15"/>
  <c r="H42" i="15"/>
  <c r="H41" i="15"/>
  <c r="H40" i="15"/>
  <c r="H37" i="15"/>
  <c r="H30" i="15"/>
  <c r="H25" i="15"/>
  <c r="H19" i="15"/>
  <c r="H15" i="15"/>
  <c r="H8" i="15"/>
  <c r="H6" i="15"/>
  <c r="I136" i="15"/>
  <c r="E136" i="15"/>
  <c r="C136" i="15"/>
  <c r="B136" i="15"/>
  <c r="H135" i="15"/>
  <c r="G135" i="15"/>
  <c r="D135" i="15"/>
  <c r="H134" i="15"/>
  <c r="G134" i="15"/>
  <c r="J134" i="15" s="1"/>
  <c r="D134" i="15"/>
  <c r="G133" i="15"/>
  <c r="D133" i="15"/>
  <c r="G132" i="15"/>
  <c r="D132" i="15"/>
  <c r="J131" i="15"/>
  <c r="D131" i="15"/>
  <c r="J130" i="15"/>
  <c r="D130" i="15"/>
  <c r="G129" i="15"/>
  <c r="J129" i="15" s="1"/>
  <c r="G128" i="15"/>
  <c r="J128" i="15" s="1"/>
  <c r="D128" i="15"/>
  <c r="G127" i="15"/>
  <c r="D127" i="15"/>
  <c r="H126" i="15"/>
  <c r="G126" i="15"/>
  <c r="J126" i="15" s="1"/>
  <c r="D126" i="15"/>
  <c r="G125" i="15"/>
  <c r="J125" i="15" s="1"/>
  <c r="D125" i="15"/>
  <c r="G124" i="15"/>
  <c r="D124" i="15"/>
  <c r="G123" i="15"/>
  <c r="J123" i="15" s="1"/>
  <c r="D123" i="15"/>
  <c r="H122" i="15"/>
  <c r="G122" i="15"/>
  <c r="D122" i="15"/>
  <c r="G121" i="15"/>
  <c r="J121" i="15" s="1"/>
  <c r="D121" i="15"/>
  <c r="G120" i="15"/>
  <c r="D120" i="15"/>
  <c r="G119" i="15"/>
  <c r="J119" i="15" s="1"/>
  <c r="D119" i="15"/>
  <c r="G118" i="15"/>
  <c r="D118" i="15"/>
  <c r="G117" i="15"/>
  <c r="D117" i="15"/>
  <c r="G116" i="15"/>
  <c r="J116" i="15" s="1"/>
  <c r="D116" i="15"/>
  <c r="H115" i="15"/>
  <c r="G115" i="15"/>
  <c r="J115" i="15" s="1"/>
  <c r="D115" i="15"/>
  <c r="G114" i="15"/>
  <c r="D114" i="15"/>
  <c r="G113" i="15"/>
  <c r="J113" i="15" s="1"/>
  <c r="D113" i="15"/>
  <c r="G112" i="15"/>
  <c r="D112" i="15"/>
  <c r="H111" i="15"/>
  <c r="G111" i="15"/>
  <c r="D111" i="15"/>
  <c r="G110" i="15"/>
  <c r="J110" i="15" s="1"/>
  <c r="D110" i="15"/>
  <c r="G109" i="15"/>
  <c r="J109" i="15" s="1"/>
  <c r="D109" i="15"/>
  <c r="G108" i="15"/>
  <c r="D108" i="15"/>
  <c r="H107" i="15"/>
  <c r="G107" i="15"/>
  <c r="D107" i="15"/>
  <c r="G106" i="15"/>
  <c r="J106" i="15" s="1"/>
  <c r="D106" i="15"/>
  <c r="G105" i="15"/>
  <c r="J105" i="15" s="1"/>
  <c r="D105" i="15"/>
  <c r="H104" i="15"/>
  <c r="G104" i="15"/>
  <c r="D104" i="15"/>
  <c r="H103" i="15"/>
  <c r="G103" i="15"/>
  <c r="D103" i="15"/>
  <c r="H102" i="15"/>
  <c r="G102" i="15"/>
  <c r="D102" i="15"/>
  <c r="H101" i="15"/>
  <c r="G101" i="15"/>
  <c r="D101" i="15"/>
  <c r="J100" i="15"/>
  <c r="D100" i="15"/>
  <c r="J99" i="15"/>
  <c r="D99" i="15"/>
  <c r="H98" i="15"/>
  <c r="G98" i="15"/>
  <c r="D98" i="15"/>
  <c r="G97" i="15"/>
  <c r="J97" i="15" s="1"/>
  <c r="D97" i="15"/>
  <c r="H96" i="15"/>
  <c r="G96" i="15"/>
  <c r="J96" i="15" s="1"/>
  <c r="D96" i="15"/>
  <c r="G95" i="15"/>
  <c r="J95" i="15" s="1"/>
  <c r="D95" i="15"/>
  <c r="G94" i="15"/>
  <c r="J94" i="15" s="1"/>
  <c r="D94" i="15"/>
  <c r="G93" i="15"/>
  <c r="D93" i="15"/>
  <c r="G92" i="15"/>
  <c r="J92" i="15" s="1"/>
  <c r="D92" i="15"/>
  <c r="G91" i="15"/>
  <c r="J91" i="15" s="1"/>
  <c r="D91" i="15"/>
  <c r="G90" i="15"/>
  <c r="J90" i="15" s="1"/>
  <c r="D90" i="15"/>
  <c r="G89" i="15"/>
  <c r="J89" i="15" s="1"/>
  <c r="D89" i="15"/>
  <c r="H88" i="15"/>
  <c r="G88" i="15"/>
  <c r="D88" i="15"/>
  <c r="G87" i="15"/>
  <c r="J87" i="15" s="1"/>
  <c r="D87" i="15"/>
  <c r="G86" i="15"/>
  <c r="J86" i="15" s="1"/>
  <c r="D86" i="15"/>
  <c r="G85" i="15"/>
  <c r="J85" i="15" s="1"/>
  <c r="D85" i="15"/>
  <c r="G84" i="15"/>
  <c r="J84" i="15" s="1"/>
  <c r="D84" i="15"/>
  <c r="H83" i="15"/>
  <c r="G83" i="15"/>
  <c r="D83" i="15"/>
  <c r="H82" i="15"/>
  <c r="G82" i="15"/>
  <c r="D82" i="15"/>
  <c r="H81" i="15"/>
  <c r="G81" i="15"/>
  <c r="D81" i="15"/>
  <c r="G80" i="15"/>
  <c r="J80" i="15" s="1"/>
  <c r="D80" i="15"/>
  <c r="G79" i="15"/>
  <c r="J79" i="15" s="1"/>
  <c r="D79" i="15"/>
  <c r="H78" i="15"/>
  <c r="G78" i="15"/>
  <c r="D78" i="15"/>
  <c r="G77" i="15"/>
  <c r="J77" i="15" s="1"/>
  <c r="D77" i="15"/>
  <c r="G76" i="15"/>
  <c r="J76" i="15" s="1"/>
  <c r="G75" i="15"/>
  <c r="J75" i="15" s="1"/>
  <c r="D75" i="15"/>
  <c r="H74" i="15"/>
  <c r="G74" i="15"/>
  <c r="D74" i="15"/>
  <c r="G73" i="15"/>
  <c r="J73" i="15" s="1"/>
  <c r="D73" i="15"/>
  <c r="H72" i="15"/>
  <c r="G72" i="15"/>
  <c r="D72" i="15"/>
  <c r="G71" i="15"/>
  <c r="D71" i="15"/>
  <c r="G70" i="15"/>
  <c r="D70" i="15"/>
  <c r="G69" i="15"/>
  <c r="J69" i="15" s="1"/>
  <c r="D69" i="15"/>
  <c r="H68" i="15"/>
  <c r="G68" i="15"/>
  <c r="D68" i="15"/>
  <c r="G67" i="15"/>
  <c r="J67" i="15" s="1"/>
  <c r="D67" i="15"/>
  <c r="H66" i="15"/>
  <c r="G66" i="15"/>
  <c r="D66" i="15"/>
  <c r="H65" i="15"/>
  <c r="G65" i="15"/>
  <c r="D65" i="15"/>
  <c r="G64" i="15"/>
  <c r="J64" i="15" s="1"/>
  <c r="D64" i="15"/>
  <c r="G63" i="15"/>
  <c r="J63" i="15" s="1"/>
  <c r="D63" i="15"/>
  <c r="H62" i="15"/>
  <c r="G62" i="15"/>
  <c r="D62" i="15"/>
  <c r="G61" i="15"/>
  <c r="J61" i="15" s="1"/>
  <c r="D61" i="15"/>
  <c r="G60" i="15"/>
  <c r="J60" i="15" s="1"/>
  <c r="D60" i="15"/>
  <c r="J59" i="15"/>
  <c r="D59" i="15"/>
  <c r="G58" i="15"/>
  <c r="J58" i="15" s="1"/>
  <c r="D58" i="15"/>
  <c r="H57" i="15"/>
  <c r="G57" i="15"/>
  <c r="D57" i="15"/>
  <c r="G56" i="15"/>
  <c r="J56" i="15" s="1"/>
  <c r="D56" i="15"/>
  <c r="G55" i="15"/>
  <c r="J55" i="15" s="1"/>
  <c r="D55" i="15"/>
  <c r="G54" i="15"/>
  <c r="D54" i="15"/>
  <c r="G53" i="15"/>
  <c r="J53" i="15" s="1"/>
  <c r="D53" i="15"/>
  <c r="J52" i="15"/>
  <c r="G51" i="15"/>
  <c r="D51" i="15"/>
  <c r="G50" i="15"/>
  <c r="J50" i="15" s="1"/>
  <c r="D50" i="15"/>
  <c r="G49" i="15"/>
  <c r="J49" i="15" s="1"/>
  <c r="D49" i="15"/>
  <c r="G48" i="15"/>
  <c r="J48" i="15" s="1"/>
  <c r="D48" i="15"/>
  <c r="G47" i="15"/>
  <c r="J47" i="15" s="1"/>
  <c r="D47" i="15"/>
  <c r="H46" i="15"/>
  <c r="G46" i="15"/>
  <c r="D46" i="15"/>
  <c r="H45" i="15"/>
  <c r="G45" i="15"/>
  <c r="J45" i="15" s="1"/>
  <c r="D45" i="15"/>
  <c r="H44" i="15"/>
  <c r="G44" i="15"/>
  <c r="D44" i="15"/>
  <c r="G42" i="15"/>
  <c r="J42" i="15" s="1"/>
  <c r="D42" i="15"/>
  <c r="G41" i="15"/>
  <c r="D41" i="15"/>
  <c r="G40" i="15"/>
  <c r="J40" i="15" s="1"/>
  <c r="D40" i="15"/>
  <c r="H39" i="15"/>
  <c r="G39" i="15"/>
  <c r="D39" i="15"/>
  <c r="G38" i="15"/>
  <c r="J38" i="15" s="1"/>
  <c r="D38" i="15"/>
  <c r="G37" i="15"/>
  <c r="J37" i="15" s="1"/>
  <c r="D37" i="15"/>
  <c r="H36" i="15"/>
  <c r="G36" i="15"/>
  <c r="D36" i="15"/>
  <c r="H35" i="15"/>
  <c r="G35" i="15"/>
  <c r="D35" i="15"/>
  <c r="H34" i="15"/>
  <c r="G34" i="15"/>
  <c r="D34" i="15"/>
  <c r="H33" i="15"/>
  <c r="G33" i="15"/>
  <c r="H32" i="15"/>
  <c r="G32" i="15"/>
  <c r="D32" i="15"/>
  <c r="H31" i="15"/>
  <c r="G31" i="15"/>
  <c r="D31" i="15"/>
  <c r="G30" i="15"/>
  <c r="J30" i="15" s="1"/>
  <c r="D30" i="15"/>
  <c r="J29" i="15"/>
  <c r="G28" i="15"/>
  <c r="J28" i="15" s="1"/>
  <c r="D28" i="15"/>
  <c r="H27" i="15"/>
  <c r="G27" i="15"/>
  <c r="D27" i="15"/>
  <c r="H26" i="15"/>
  <c r="G26" i="15"/>
  <c r="D26" i="15"/>
  <c r="G25" i="15"/>
  <c r="J25" i="15" s="1"/>
  <c r="D25" i="15"/>
  <c r="H24" i="15"/>
  <c r="G24" i="15"/>
  <c r="D24" i="15"/>
  <c r="H23" i="15"/>
  <c r="G23" i="15"/>
  <c r="D23" i="15"/>
  <c r="H22" i="15"/>
  <c r="G22" i="15"/>
  <c r="D22" i="15"/>
  <c r="G21" i="15"/>
  <c r="J21" i="15" s="1"/>
  <c r="D21" i="15"/>
  <c r="G20" i="15"/>
  <c r="J20" i="15" s="1"/>
  <c r="D20" i="15"/>
  <c r="G19" i="15"/>
  <c r="D19" i="15"/>
  <c r="H18" i="15"/>
  <c r="G18" i="15"/>
  <c r="D18" i="15"/>
  <c r="H17" i="15"/>
  <c r="G17" i="15"/>
  <c r="J17" i="15" s="1"/>
  <c r="D17" i="15"/>
  <c r="H16" i="15"/>
  <c r="G16" i="15"/>
  <c r="D16" i="15"/>
  <c r="G15" i="15"/>
  <c r="J15" i="15" s="1"/>
  <c r="D15" i="15"/>
  <c r="H14" i="15"/>
  <c r="G14" i="15"/>
  <c r="D14" i="15"/>
  <c r="H13" i="15"/>
  <c r="G13" i="15"/>
  <c r="J13" i="15" s="1"/>
  <c r="D13" i="15"/>
  <c r="G12" i="15"/>
  <c r="J12" i="15" s="1"/>
  <c r="D12" i="15"/>
  <c r="G11" i="15"/>
  <c r="J11" i="15" s="1"/>
  <c r="D11" i="15"/>
  <c r="H10" i="15"/>
  <c r="G10" i="15"/>
  <c r="D10" i="15"/>
  <c r="G9" i="15"/>
  <c r="J9" i="15" s="1"/>
  <c r="D9" i="15"/>
  <c r="G8" i="15"/>
  <c r="J8" i="15" s="1"/>
  <c r="D8" i="15"/>
  <c r="H7" i="15"/>
  <c r="H136" i="15" s="1"/>
  <c r="G7" i="15"/>
  <c r="D7" i="15"/>
  <c r="G6" i="15"/>
  <c r="D6" i="15"/>
  <c r="D5" i="15"/>
  <c r="J4" i="15"/>
  <c r="J104" i="15" l="1"/>
  <c r="J111" i="15"/>
  <c r="J122" i="15"/>
  <c r="J74" i="15"/>
  <c r="J102" i="15"/>
  <c r="J65" i="15"/>
  <c r="J82" i="15"/>
  <c r="J7" i="15"/>
  <c r="J103" i="15"/>
  <c r="J66" i="15"/>
  <c r="J101" i="15"/>
  <c r="J107" i="15"/>
  <c r="J27" i="15"/>
  <c r="J78" i="15"/>
  <c r="J51" i="15"/>
  <c r="J16" i="15"/>
  <c r="J81" i="15"/>
  <c r="J62" i="15"/>
  <c r="J72" i="15"/>
  <c r="J117" i="15"/>
  <c r="D136" i="15"/>
  <c r="J132" i="15"/>
  <c r="J127" i="15"/>
  <c r="J114" i="15"/>
  <c r="J112" i="15"/>
  <c r="J71" i="15"/>
  <c r="J19" i="15"/>
  <c r="J118" i="15"/>
  <c r="J124" i="15"/>
  <c r="J135" i="15"/>
  <c r="J133" i="15"/>
  <c r="J120" i="15"/>
  <c r="J98" i="15"/>
  <c r="J108" i="15"/>
  <c r="J93" i="15"/>
  <c r="J88" i="15"/>
  <c r="J83" i="15"/>
  <c r="J68" i="15"/>
  <c r="J70" i="15"/>
  <c r="J57" i="15"/>
  <c r="J46" i="15"/>
  <c r="J54" i="15"/>
  <c r="J44" i="15"/>
  <c r="J36" i="15"/>
  <c r="J41" i="15"/>
  <c r="J39" i="15"/>
  <c r="J35" i="15"/>
  <c r="J34" i="15"/>
  <c r="J23" i="15"/>
  <c r="J18" i="15"/>
  <c r="J26" i="15"/>
  <c r="J14" i="15"/>
  <c r="J24" i="15"/>
  <c r="J33" i="15"/>
  <c r="G136" i="15"/>
  <c r="J22" i="15"/>
  <c r="J31" i="15"/>
  <c r="J10" i="15"/>
  <c r="J32" i="15"/>
  <c r="J6" i="15"/>
  <c r="J136" i="15" l="1"/>
</calcChain>
</file>

<file path=xl/comments1.xml><?xml version="1.0" encoding="utf-8"?>
<comments xmlns="http://schemas.openxmlformats.org/spreadsheetml/2006/main">
  <authors>
    <author>Aleksandr Golubev</author>
  </authors>
  <commentList>
    <comment ref="A132" authorId="0" shapeId="0">
      <text>
        <r>
          <rPr>
            <sz val="9"/>
            <color indexed="81"/>
            <rFont val="Tahoma"/>
            <family val="2"/>
            <charset val="204"/>
          </rPr>
          <t>куплен 22.08.17. Взносы начислять с сентября</t>
        </r>
      </text>
    </comment>
  </commentList>
</comments>
</file>

<file path=xl/sharedStrings.xml><?xml version="1.0" encoding="utf-8"?>
<sst xmlns="http://schemas.openxmlformats.org/spreadsheetml/2006/main" count="14" uniqueCount="14">
  <si>
    <t>Вступительный взнос</t>
  </si>
  <si>
    <t>Остаток задолженность (-), переплата (+)</t>
  </si>
  <si>
    <t>Членский взнос/Инфраструктура</t>
  </si>
  <si>
    <t>Начислено</t>
  </si>
  <si>
    <t xml:space="preserve">Оплачено </t>
  </si>
  <si>
    <t>121, 123</t>
  </si>
  <si>
    <t>Месяцев (с 01.10.17)</t>
  </si>
  <si>
    <t>Сумма взноса для всех</t>
  </si>
  <si>
    <t>№ уч.</t>
  </si>
  <si>
    <t>Сводная таблица по начисленным и оплаченным взносам на 31.07.2018г.</t>
  </si>
  <si>
    <t>Оплачено  по 30.06.2018</t>
  </si>
  <si>
    <t>Оплачено с 01.07.2018 по 31.07.2018</t>
  </si>
  <si>
    <t>Начислено c 01.09.2016 по 31.07.2018</t>
  </si>
  <si>
    <t>Остаток  на 31.07.2018г. задолженность (-), переплата 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</si>
</sst>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0">
    <xf numFmtId="0" fontId="0" fillId="0" borderId="0" xfId="0"/>
    <xf numFmtId="0" fontId="2" fillId="0" borderId="0" xfId="0" applyFont="1" applyFill="1" applyAlignment="1">
      <alignment vertical="center"/>
    </xf>
    <xf numFmtId="4" fontId="3" fillId="5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3" fillId="4" borderId="3" xfId="1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7" borderId="1" xfId="0" applyNumberFormat="1" applyFont="1" applyFill="1" applyBorder="1" applyAlignment="1">
      <alignment horizontal="center" vertical="center"/>
    </xf>
    <xf numFmtId="4" fontId="3" fillId="6" borderId="7" xfId="1" applyNumberFormat="1" applyFont="1" applyFill="1" applyBorder="1" applyAlignment="1">
      <alignment horizontal="center" vertical="center" wrapText="1"/>
    </xf>
    <xf numFmtId="4" fontId="3" fillId="8" borderId="7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3" fillId="6" borderId="7" xfId="1" applyNumberFormat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2" fontId="3" fillId="0" borderId="3" xfId="1" applyNumberFormat="1" applyFont="1" applyFill="1" applyBorder="1" applyAlignment="1">
      <alignment horizontal="center" vertical="center" wrapText="1"/>
    </xf>
    <xf numFmtId="2" fontId="3" fillId="6" borderId="7" xfId="1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 vertical="center"/>
    </xf>
    <xf numFmtId="2" fontId="3" fillId="0" borderId="0" xfId="1" applyNumberFormat="1" applyFont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" fontId="3" fillId="3" borderId="1" xfId="1" applyNumberFormat="1" applyFont="1" applyFill="1" applyBorder="1" applyAlignment="1">
      <alignment horizontal="center" vertical="center" wrapText="1"/>
    </xf>
    <xf numFmtId="4" fontId="3" fillId="3" borderId="3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/>
    </xf>
    <xf numFmtId="4" fontId="3" fillId="0" borderId="0" xfId="1" applyNumberFormat="1" applyFont="1" applyAlignment="1">
      <alignment horizontal="center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4" fontId="3" fillId="7" borderId="2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vertical="center"/>
    </xf>
    <xf numFmtId="2" fontId="3" fillId="3" borderId="3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2" fontId="3" fillId="10" borderId="1" xfId="1" applyNumberFormat="1" applyFont="1" applyFill="1" applyBorder="1" applyAlignment="1">
      <alignment horizontal="center" vertical="center" wrapText="1"/>
    </xf>
    <xf numFmtId="4" fontId="3" fillId="9" borderId="2" xfId="1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4" fillId="9" borderId="6" xfId="1" applyNumberFormat="1" applyFont="1" applyFill="1" applyBorder="1" applyAlignment="1">
      <alignment horizontal="center" vertical="center" wrapText="1"/>
    </xf>
    <xf numFmtId="0" fontId="4" fillId="9" borderId="1" xfId="1" applyNumberFormat="1" applyFont="1" applyFill="1" applyBorder="1" applyAlignment="1">
      <alignment horizontal="center" vertical="center" wrapText="1"/>
    </xf>
    <xf numFmtId="0" fontId="4" fillId="9" borderId="2" xfId="1" applyNumberFormat="1" applyFont="1" applyFill="1" applyBorder="1" applyAlignment="1">
      <alignment horizontal="center" vertical="center" wrapText="1"/>
    </xf>
    <xf numFmtId="0" fontId="4" fillId="9" borderId="11" xfId="1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horizontal="center" vertical="center"/>
    </xf>
    <xf numFmtId="4" fontId="3" fillId="8" borderId="2" xfId="1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4" borderId="1" xfId="1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/>
    </xf>
    <xf numFmtId="2" fontId="3" fillId="8" borderId="1" xfId="1" applyNumberFormat="1" applyFont="1" applyFill="1" applyBorder="1" applyAlignment="1">
      <alignment horizontal="center" vertical="center" wrapText="1"/>
    </xf>
    <xf numFmtId="2" fontId="3" fillId="8" borderId="7" xfId="1" applyNumberFormat="1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8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4" fillId="0" borderId="10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6" xfId="1" applyNumberFormat="1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>
      <alignment horizontal="center" vertical="center" wrapText="1"/>
    </xf>
    <xf numFmtId="2" fontId="3" fillId="3" borderId="8" xfId="1" applyNumberFormat="1" applyFont="1" applyFill="1" applyBorder="1" applyAlignment="1">
      <alignment horizontal="center" vertical="center" wrapText="1"/>
    </xf>
    <xf numFmtId="2" fontId="3" fillId="3" borderId="9" xfId="1" applyNumberFormat="1" applyFont="1" applyFill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4" fontId="3" fillId="3" borderId="6" xfId="1" applyNumberFormat="1" applyFont="1" applyFill="1" applyBorder="1" applyAlignment="1">
      <alignment horizontal="center" vertical="center" wrapText="1"/>
    </xf>
    <xf numFmtId="4" fontId="3" fillId="3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2" fontId="3" fillId="4" borderId="6" xfId="1" applyNumberFormat="1" applyFont="1" applyFill="1" applyBorder="1" applyAlignment="1">
      <alignment horizontal="center" vertical="center" wrapText="1"/>
    </xf>
    <xf numFmtId="2" fontId="3" fillId="4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2" xfId="1" applyNumberFormat="1" applyFont="1" applyFill="1" applyBorder="1" applyAlignment="1">
      <alignment horizontal="center" vertical="center" wrapText="1"/>
    </xf>
    <xf numFmtId="4" fontId="3" fillId="5" borderId="6" xfId="1" applyNumberFormat="1" applyFont="1" applyFill="1" applyBorder="1" applyAlignment="1">
      <alignment horizontal="center" vertical="center" wrapText="1"/>
    </xf>
    <xf numFmtId="4" fontId="3" fillId="5" borderId="2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2" fontId="3" fillId="0" borderId="2" xfId="1" applyNumberFormat="1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9" borderId="6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F2DCDB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M140"/>
  <sheetViews>
    <sheetView tabSelected="1" zoomScaleNormal="100" workbookViewId="0">
      <pane xSplit="1" ySplit="3" topLeftCell="B115" activePane="bottomRight" state="frozen"/>
      <selection pane="topRight" activeCell="C1" sqref="C1"/>
      <selection pane="bottomLeft" activeCell="A4" sqref="A4"/>
      <selection pane="bottomRight" activeCell="A130" sqref="A130:XFD131"/>
    </sheetView>
  </sheetViews>
  <sheetFormatPr defaultColWidth="9.140625" defaultRowHeight="15.6" customHeight="1" x14ac:dyDescent="0.25"/>
  <cols>
    <col min="1" max="1" width="8.140625" style="11" bestFit="1" customWidth="1"/>
    <col min="2" max="2" width="10.42578125" style="20" customWidth="1"/>
    <col min="3" max="3" width="10" style="20" customWidth="1"/>
    <col min="4" max="4" width="37.28515625" style="20" hidden="1" customWidth="1"/>
    <col min="5" max="5" width="20.7109375" style="20" hidden="1" customWidth="1"/>
    <col min="6" max="6" width="13.7109375" style="26" hidden="1" customWidth="1"/>
    <col min="7" max="7" width="15.28515625" style="12" customWidth="1"/>
    <col min="8" max="8" width="13.85546875" style="12" customWidth="1"/>
    <col min="9" max="9" width="12.5703125" style="12" customWidth="1"/>
    <col min="10" max="10" width="16.7109375" style="12" customWidth="1"/>
    <col min="11" max="11" width="2.140625" style="11" bestFit="1" customWidth="1"/>
    <col min="12" max="12" width="10.7109375" style="5" bestFit="1" customWidth="1"/>
    <col min="13" max="16384" width="9.140625" style="5"/>
  </cols>
  <sheetData>
    <row r="1" spans="1:12" s="1" customFormat="1" ht="15.6" customHeight="1" x14ac:dyDescent="0.25">
      <c r="A1" s="79" t="s">
        <v>9</v>
      </c>
      <c r="B1" s="79"/>
      <c r="C1" s="79"/>
      <c r="D1" s="79"/>
      <c r="E1" s="79"/>
      <c r="F1" s="79"/>
      <c r="G1" s="79"/>
      <c r="H1" s="79"/>
      <c r="I1" s="79"/>
      <c r="J1" s="79"/>
      <c r="K1" s="45"/>
    </row>
    <row r="2" spans="1:12" s="1" customFormat="1" ht="15.6" customHeight="1" x14ac:dyDescent="0.25">
      <c r="A2" s="80" t="s">
        <v>8</v>
      </c>
      <c r="B2" s="82" t="s">
        <v>0</v>
      </c>
      <c r="C2" s="82"/>
      <c r="D2" s="82" t="s">
        <v>1</v>
      </c>
      <c r="E2" s="84" t="s">
        <v>7</v>
      </c>
      <c r="F2" s="86" t="s">
        <v>6</v>
      </c>
      <c r="G2" s="88" t="s">
        <v>2</v>
      </c>
      <c r="H2" s="89"/>
      <c r="I2" s="90"/>
      <c r="J2" s="91" t="s">
        <v>13</v>
      </c>
      <c r="K2" s="45"/>
    </row>
    <row r="3" spans="1:12" s="1" customFormat="1" ht="60" x14ac:dyDescent="0.25">
      <c r="A3" s="81"/>
      <c r="B3" s="37" t="s">
        <v>3</v>
      </c>
      <c r="C3" s="65" t="s">
        <v>4</v>
      </c>
      <c r="D3" s="83"/>
      <c r="E3" s="85"/>
      <c r="F3" s="87"/>
      <c r="G3" s="27" t="s">
        <v>12</v>
      </c>
      <c r="H3" s="27" t="s">
        <v>10</v>
      </c>
      <c r="I3" s="27" t="s">
        <v>11</v>
      </c>
      <c r="J3" s="92"/>
      <c r="K3" s="45"/>
    </row>
    <row r="4" spans="1:12" s="1" customFormat="1" ht="15" hidden="1" x14ac:dyDescent="0.25">
      <c r="A4" s="13">
        <v>1</v>
      </c>
      <c r="B4" s="37"/>
      <c r="C4" s="65"/>
      <c r="D4" s="66"/>
      <c r="E4" s="38"/>
      <c r="F4" s="24"/>
      <c r="G4" s="28"/>
      <c r="H4" s="27"/>
      <c r="I4" s="27"/>
      <c r="J4" s="67">
        <f>H4+I4-G4</f>
        <v>0</v>
      </c>
      <c r="K4" s="45"/>
    </row>
    <row r="5" spans="1:12" s="1" customFormat="1" ht="15" hidden="1" x14ac:dyDescent="0.25">
      <c r="A5" s="49">
        <v>2</v>
      </c>
      <c r="B5" s="59">
        <v>200</v>
      </c>
      <c r="C5" s="59">
        <v>200</v>
      </c>
      <c r="D5" s="61">
        <f t="shared" ref="D5:D28" si="0">C5-B5</f>
        <v>0</v>
      </c>
      <c r="E5" s="18"/>
      <c r="F5" s="17"/>
      <c r="G5" s="2"/>
      <c r="H5" s="3"/>
      <c r="I5" s="3"/>
      <c r="J5" s="4"/>
      <c r="K5" s="45"/>
    </row>
    <row r="6" spans="1:12" ht="15" x14ac:dyDescent="0.25">
      <c r="A6" s="50">
        <v>3</v>
      </c>
      <c r="B6" s="59">
        <v>200</v>
      </c>
      <c r="C6" s="59">
        <v>200</v>
      </c>
      <c r="D6" s="61">
        <f t="shared" si="0"/>
        <v>0</v>
      </c>
      <c r="E6" s="18">
        <v>1400</v>
      </c>
      <c r="F6" s="17">
        <v>10</v>
      </c>
      <c r="G6" s="2">
        <f>15600+E6*F6</f>
        <v>29600</v>
      </c>
      <c r="H6" s="39">
        <f>1200+2400+12000+10000+10000</f>
        <v>35600</v>
      </c>
      <c r="I6" s="7"/>
      <c r="J6" s="46">
        <f>H6+I6-G6</f>
        <v>6000</v>
      </c>
      <c r="L6" s="41"/>
    </row>
    <row r="7" spans="1:12" ht="15" x14ac:dyDescent="0.25">
      <c r="A7" s="50">
        <v>4</v>
      </c>
      <c r="B7" s="59">
        <v>200</v>
      </c>
      <c r="C7" s="59">
        <v>200</v>
      </c>
      <c r="D7" s="61">
        <f t="shared" si="0"/>
        <v>0</v>
      </c>
      <c r="E7" s="18">
        <v>1400</v>
      </c>
      <c r="F7" s="17">
        <v>10</v>
      </c>
      <c r="G7" s="2">
        <f>16370+E7*F7</f>
        <v>30370</v>
      </c>
      <c r="H7" s="39">
        <f>6385+1277+1277+1277+2554+2400+2400+3000+2800+2800+2800</f>
        <v>28970</v>
      </c>
      <c r="I7" s="7"/>
      <c r="J7" s="8">
        <f t="shared" ref="J7:J28" si="1">H7+I7-G7</f>
        <v>-1400</v>
      </c>
      <c r="L7" s="41"/>
    </row>
    <row r="8" spans="1:12" ht="15" x14ac:dyDescent="0.25">
      <c r="A8" s="50">
        <v>5</v>
      </c>
      <c r="B8" s="59">
        <v>200</v>
      </c>
      <c r="C8" s="60">
        <v>200</v>
      </c>
      <c r="D8" s="61">
        <f t="shared" si="0"/>
        <v>0</v>
      </c>
      <c r="E8" s="18">
        <v>1400</v>
      </c>
      <c r="F8" s="17">
        <v>10</v>
      </c>
      <c r="G8" s="2">
        <f>16370+E8*F8</f>
        <v>30370</v>
      </c>
      <c r="H8" s="39">
        <f>5108+6385+2477+1200+1200+1400+7000+1400+1400+1400</f>
        <v>28970</v>
      </c>
      <c r="I8" s="7">
        <v>1400</v>
      </c>
      <c r="J8" s="46">
        <f t="shared" si="1"/>
        <v>0</v>
      </c>
      <c r="L8" s="41"/>
    </row>
    <row r="9" spans="1:12" ht="15" x14ac:dyDescent="0.25">
      <c r="A9" s="15">
        <v>6</v>
      </c>
      <c r="B9" s="59"/>
      <c r="C9" s="60"/>
      <c r="D9" s="61">
        <f t="shared" si="0"/>
        <v>0</v>
      </c>
      <c r="E9" s="18">
        <v>1400</v>
      </c>
      <c r="F9" s="17">
        <v>10</v>
      </c>
      <c r="G9" s="6">
        <f>16601+E9*F9</f>
        <v>30601</v>
      </c>
      <c r="H9" s="3"/>
      <c r="I9" s="7"/>
      <c r="J9" s="54">
        <f t="shared" si="1"/>
        <v>-30601</v>
      </c>
      <c r="L9"/>
    </row>
    <row r="10" spans="1:12" ht="15" x14ac:dyDescent="0.25">
      <c r="A10" s="50">
        <v>7</v>
      </c>
      <c r="B10" s="59">
        <v>200</v>
      </c>
      <c r="C10" s="60">
        <v>200</v>
      </c>
      <c r="D10" s="61">
        <f t="shared" si="0"/>
        <v>0</v>
      </c>
      <c r="E10" s="18">
        <v>1400</v>
      </c>
      <c r="F10" s="17">
        <v>10</v>
      </c>
      <c r="G10" s="2">
        <f>15600+E10*F10</f>
        <v>29600</v>
      </c>
      <c r="H10" s="3">
        <f>11200+3200</f>
        <v>14400</v>
      </c>
      <c r="I10" s="7">
        <v>12500</v>
      </c>
      <c r="J10" s="8">
        <f t="shared" si="1"/>
        <v>-2700</v>
      </c>
      <c r="L10" s="41"/>
    </row>
    <row r="11" spans="1:12" ht="15" x14ac:dyDescent="0.25">
      <c r="A11" s="15">
        <v>8</v>
      </c>
      <c r="B11" s="59"/>
      <c r="C11" s="60"/>
      <c r="D11" s="61">
        <f t="shared" si="0"/>
        <v>0</v>
      </c>
      <c r="E11" s="18">
        <v>1400</v>
      </c>
      <c r="F11" s="17">
        <v>10</v>
      </c>
      <c r="G11" s="6">
        <f>16601+E11*F11</f>
        <v>30601</v>
      </c>
      <c r="H11" s="3"/>
      <c r="I11" s="7"/>
      <c r="J11" s="54">
        <f t="shared" si="1"/>
        <v>-30601</v>
      </c>
      <c r="L11"/>
    </row>
    <row r="12" spans="1:12" ht="15" x14ac:dyDescent="0.25">
      <c r="A12" s="42">
        <v>9</v>
      </c>
      <c r="B12" s="21"/>
      <c r="C12" s="21"/>
      <c r="D12" s="61">
        <f t="shared" si="0"/>
        <v>0</v>
      </c>
      <c r="E12" s="18">
        <v>1400</v>
      </c>
      <c r="F12" s="17">
        <v>10</v>
      </c>
      <c r="G12" s="6">
        <f>2554+E12*F12</f>
        <v>16554</v>
      </c>
      <c r="H12" s="7">
        <v>1277</v>
      </c>
      <c r="I12" s="7"/>
      <c r="J12" s="54">
        <f t="shared" si="1"/>
        <v>-15277</v>
      </c>
      <c r="L12"/>
    </row>
    <row r="13" spans="1:12" ht="15" x14ac:dyDescent="0.25">
      <c r="A13" s="50">
        <v>10</v>
      </c>
      <c r="B13" s="59">
        <v>200</v>
      </c>
      <c r="C13" s="60">
        <v>200</v>
      </c>
      <c r="D13" s="61">
        <f t="shared" si="0"/>
        <v>0</v>
      </c>
      <c r="E13" s="18">
        <v>1400</v>
      </c>
      <c r="F13" s="17">
        <v>10</v>
      </c>
      <c r="G13" s="2">
        <f t="shared" ref="G13:G15" si="2">16370+E13*F13</f>
        <v>30370</v>
      </c>
      <c r="H13" s="3">
        <f>7200+8000+1200</f>
        <v>16400</v>
      </c>
      <c r="I13" s="7"/>
      <c r="J13" s="54">
        <f t="shared" si="1"/>
        <v>-13970</v>
      </c>
      <c r="L13" s="41"/>
    </row>
    <row r="14" spans="1:12" ht="15" x14ac:dyDescent="0.25">
      <c r="A14" s="50">
        <v>11</v>
      </c>
      <c r="B14" s="59">
        <v>200</v>
      </c>
      <c r="C14" s="60">
        <v>200</v>
      </c>
      <c r="D14" s="61">
        <f t="shared" si="0"/>
        <v>0</v>
      </c>
      <c r="E14" s="18">
        <v>1400</v>
      </c>
      <c r="F14" s="17">
        <v>10</v>
      </c>
      <c r="G14" s="2">
        <f t="shared" si="2"/>
        <v>30370</v>
      </c>
      <c r="H14" s="3">
        <f>12770+1200+1200+2400</f>
        <v>17570</v>
      </c>
      <c r="I14" s="7"/>
      <c r="J14" s="54">
        <f t="shared" si="1"/>
        <v>-12800</v>
      </c>
      <c r="L14" s="41"/>
    </row>
    <row r="15" spans="1:12" ht="15" x14ac:dyDescent="0.25">
      <c r="A15" s="50">
        <v>12</v>
      </c>
      <c r="B15" s="59">
        <v>200</v>
      </c>
      <c r="C15" s="60">
        <v>200</v>
      </c>
      <c r="D15" s="61">
        <f t="shared" si="0"/>
        <v>0</v>
      </c>
      <c r="E15" s="18">
        <v>1400</v>
      </c>
      <c r="F15" s="17">
        <v>10</v>
      </c>
      <c r="G15" s="2">
        <f t="shared" si="2"/>
        <v>30370</v>
      </c>
      <c r="H15" s="3">
        <f>15324+5246+11200</f>
        <v>31770</v>
      </c>
      <c r="I15" s="7"/>
      <c r="J15" s="46">
        <f t="shared" si="1"/>
        <v>1400</v>
      </c>
      <c r="L15" s="41"/>
    </row>
    <row r="16" spans="1:12" ht="15" x14ac:dyDescent="0.25">
      <c r="A16" s="50">
        <v>13</v>
      </c>
      <c r="B16" s="59">
        <v>200</v>
      </c>
      <c r="C16" s="60">
        <v>200</v>
      </c>
      <c r="D16" s="61">
        <f t="shared" si="0"/>
        <v>0</v>
      </c>
      <c r="E16" s="18">
        <v>1400</v>
      </c>
      <c r="F16" s="17">
        <v>10</v>
      </c>
      <c r="G16" s="2">
        <f>15600+E16*F16</f>
        <v>29600</v>
      </c>
      <c r="H16" s="3">
        <f>6000+3600+3600+3600+6000+4000</f>
        <v>26800</v>
      </c>
      <c r="I16" s="7">
        <v>2800</v>
      </c>
      <c r="J16" s="46">
        <f t="shared" si="1"/>
        <v>0</v>
      </c>
      <c r="L16" s="41"/>
    </row>
    <row r="17" spans="1:12" ht="15" x14ac:dyDescent="0.25">
      <c r="A17" s="15">
        <v>14</v>
      </c>
      <c r="B17" s="59"/>
      <c r="C17" s="60"/>
      <c r="D17" s="61">
        <f t="shared" si="0"/>
        <v>0</v>
      </c>
      <c r="E17" s="18">
        <v>1400</v>
      </c>
      <c r="F17" s="17">
        <v>10</v>
      </c>
      <c r="G17" s="6">
        <f>16601+E17*F17</f>
        <v>30601</v>
      </c>
      <c r="H17" s="3">
        <f>5000</f>
        <v>5000</v>
      </c>
      <c r="I17" s="7"/>
      <c r="J17" s="54">
        <f t="shared" si="1"/>
        <v>-25601</v>
      </c>
      <c r="L17"/>
    </row>
    <row r="18" spans="1:12" ht="15" x14ac:dyDescent="0.25">
      <c r="A18" s="50">
        <v>15</v>
      </c>
      <c r="B18" s="59">
        <v>200</v>
      </c>
      <c r="C18" s="60">
        <v>200</v>
      </c>
      <c r="D18" s="61">
        <f t="shared" si="0"/>
        <v>0</v>
      </c>
      <c r="E18" s="18">
        <v>1400</v>
      </c>
      <c r="F18" s="17">
        <v>10</v>
      </c>
      <c r="G18" s="2">
        <f>16370+E18*F18</f>
        <v>30370</v>
      </c>
      <c r="H18" s="3">
        <f>12000+2000+3800+4200+1400+2770</f>
        <v>26170</v>
      </c>
      <c r="I18" s="7"/>
      <c r="J18" s="54">
        <f t="shared" si="1"/>
        <v>-4200</v>
      </c>
      <c r="L18" s="41"/>
    </row>
    <row r="19" spans="1:12" ht="15" x14ac:dyDescent="0.25">
      <c r="A19" s="50">
        <v>16</v>
      </c>
      <c r="B19" s="59">
        <v>200</v>
      </c>
      <c r="C19" s="60">
        <v>200</v>
      </c>
      <c r="D19" s="61">
        <f t="shared" si="0"/>
        <v>0</v>
      </c>
      <c r="E19" s="18">
        <v>1400</v>
      </c>
      <c r="F19" s="17">
        <v>10</v>
      </c>
      <c r="G19" s="2">
        <f>15600+E19*F19</f>
        <v>29600</v>
      </c>
      <c r="H19" s="3">
        <f>2400+3600+1200+3600+2400+3800+4200+2800+4200</f>
        <v>28200</v>
      </c>
      <c r="I19" s="7">
        <v>2800</v>
      </c>
      <c r="J19" s="46">
        <f t="shared" si="1"/>
        <v>1400</v>
      </c>
      <c r="L19" s="41"/>
    </row>
    <row r="20" spans="1:12" ht="15" x14ac:dyDescent="0.25">
      <c r="A20" s="15">
        <v>17</v>
      </c>
      <c r="B20" s="59"/>
      <c r="C20" s="60"/>
      <c r="D20" s="61">
        <f t="shared" si="0"/>
        <v>0</v>
      </c>
      <c r="E20" s="18">
        <v>1400</v>
      </c>
      <c r="F20" s="17">
        <v>10</v>
      </c>
      <c r="G20" s="6">
        <f t="shared" ref="G20:G21" si="3">16601+E20*F20</f>
        <v>30601</v>
      </c>
      <c r="H20" s="3"/>
      <c r="I20" s="7"/>
      <c r="J20" s="54">
        <f t="shared" si="1"/>
        <v>-30601</v>
      </c>
      <c r="L20"/>
    </row>
    <row r="21" spans="1:12" ht="15" x14ac:dyDescent="0.25">
      <c r="A21" s="15">
        <v>18</v>
      </c>
      <c r="B21" s="59"/>
      <c r="C21" s="60"/>
      <c r="D21" s="61">
        <f t="shared" si="0"/>
        <v>0</v>
      </c>
      <c r="E21" s="18">
        <v>1400</v>
      </c>
      <c r="F21" s="17">
        <v>10</v>
      </c>
      <c r="G21" s="6">
        <f t="shared" si="3"/>
        <v>30601</v>
      </c>
      <c r="H21" s="3"/>
      <c r="I21" s="7"/>
      <c r="J21" s="54">
        <f t="shared" si="1"/>
        <v>-30601</v>
      </c>
      <c r="L21"/>
    </row>
    <row r="22" spans="1:12" ht="15" x14ac:dyDescent="0.25">
      <c r="A22" s="50">
        <v>19</v>
      </c>
      <c r="B22" s="59">
        <v>200</v>
      </c>
      <c r="C22" s="60">
        <v>200</v>
      </c>
      <c r="D22" s="61">
        <f t="shared" si="0"/>
        <v>0</v>
      </c>
      <c r="E22" s="18">
        <v>1400</v>
      </c>
      <c r="F22" s="17">
        <v>10</v>
      </c>
      <c r="G22" s="2">
        <f>15600+E22*F22</f>
        <v>29600</v>
      </c>
      <c r="H22" s="3">
        <f>1200+2400+2400+2400+2400+2400+2400+2800+2800+2800+2800</f>
        <v>26800</v>
      </c>
      <c r="I22" s="7">
        <v>2800</v>
      </c>
      <c r="J22" s="46">
        <f t="shared" si="1"/>
        <v>0</v>
      </c>
      <c r="L22" s="41"/>
    </row>
    <row r="23" spans="1:12" ht="15" x14ac:dyDescent="0.25">
      <c r="A23" s="15">
        <v>20</v>
      </c>
      <c r="B23" s="59"/>
      <c r="C23" s="60"/>
      <c r="D23" s="61">
        <f t="shared" si="0"/>
        <v>0</v>
      </c>
      <c r="E23" s="18">
        <v>1400</v>
      </c>
      <c r="F23" s="17">
        <v>10</v>
      </c>
      <c r="G23" s="6">
        <f>16601+E23*F23</f>
        <v>30601</v>
      </c>
      <c r="H23" s="3">
        <f>6000+6000</f>
        <v>12000</v>
      </c>
      <c r="I23" s="7"/>
      <c r="J23" s="54">
        <f t="shared" si="1"/>
        <v>-18601</v>
      </c>
      <c r="L23"/>
    </row>
    <row r="24" spans="1:12" ht="15" x14ac:dyDescent="0.25">
      <c r="A24" s="50">
        <v>21</v>
      </c>
      <c r="B24" s="59">
        <v>200</v>
      </c>
      <c r="C24" s="60">
        <v>200</v>
      </c>
      <c r="D24" s="61">
        <f t="shared" si="0"/>
        <v>0</v>
      </c>
      <c r="E24" s="18">
        <v>1400</v>
      </c>
      <c r="F24" s="17">
        <v>10</v>
      </c>
      <c r="G24" s="2">
        <f>15600+E24*F24</f>
        <v>29600</v>
      </c>
      <c r="H24" s="39">
        <f>2400+1200+2400+2400+2400+1200+1200+1200+1200+1200+2400+600+2800+1400+1400+1400</f>
        <v>26800</v>
      </c>
      <c r="I24" s="7">
        <v>2800</v>
      </c>
      <c r="J24" s="46">
        <f t="shared" si="1"/>
        <v>0</v>
      </c>
      <c r="L24" s="41"/>
    </row>
    <row r="25" spans="1:12" ht="15" x14ac:dyDescent="0.25">
      <c r="A25" s="50">
        <v>22</v>
      </c>
      <c r="B25" s="59">
        <v>200</v>
      </c>
      <c r="C25" s="60"/>
      <c r="D25" s="63">
        <f t="shared" si="0"/>
        <v>-200</v>
      </c>
      <c r="E25" s="18">
        <v>1400</v>
      </c>
      <c r="F25" s="17">
        <v>10</v>
      </c>
      <c r="G25" s="2">
        <f>16601+E25*F25</f>
        <v>30601</v>
      </c>
      <c r="H25" s="39">
        <f>6000+1200+2400+4800+1200+1200+1200+1400+2800+2800</f>
        <v>25000</v>
      </c>
      <c r="I25" s="7">
        <v>1400</v>
      </c>
      <c r="J25" s="54">
        <f t="shared" si="1"/>
        <v>-4201</v>
      </c>
      <c r="L25"/>
    </row>
    <row r="26" spans="1:12" ht="15" x14ac:dyDescent="0.25">
      <c r="A26" s="50">
        <v>23</v>
      </c>
      <c r="B26" s="59">
        <v>200</v>
      </c>
      <c r="C26" s="60">
        <v>200</v>
      </c>
      <c r="D26" s="61">
        <f t="shared" si="0"/>
        <v>0</v>
      </c>
      <c r="E26" s="18">
        <v>1400</v>
      </c>
      <c r="F26" s="17">
        <v>10</v>
      </c>
      <c r="G26" s="2">
        <f>15600+E26*F26</f>
        <v>29600</v>
      </c>
      <c r="H26" s="39">
        <f>1200+1200+1200+8400+1200+1200</f>
        <v>14400</v>
      </c>
      <c r="I26" s="7">
        <v>15200</v>
      </c>
      <c r="J26" s="46">
        <f t="shared" si="1"/>
        <v>0</v>
      </c>
      <c r="L26" s="41"/>
    </row>
    <row r="27" spans="1:12" ht="15" x14ac:dyDescent="0.25">
      <c r="A27" s="50">
        <v>24</v>
      </c>
      <c r="B27" s="59">
        <v>200</v>
      </c>
      <c r="C27" s="60">
        <v>200</v>
      </c>
      <c r="D27" s="61">
        <f t="shared" si="0"/>
        <v>0</v>
      </c>
      <c r="E27" s="18">
        <v>1400</v>
      </c>
      <c r="F27" s="17">
        <v>10</v>
      </c>
      <c r="G27" s="2">
        <f>16370+E27*F27</f>
        <v>30370</v>
      </c>
      <c r="H27" s="3">
        <f>16000+6500+7200</f>
        <v>29700</v>
      </c>
      <c r="I27" s="7"/>
      <c r="J27" s="8">
        <f t="shared" si="1"/>
        <v>-670</v>
      </c>
      <c r="L27" s="41"/>
    </row>
    <row r="28" spans="1:12" ht="15" x14ac:dyDescent="0.25">
      <c r="A28" s="15">
        <v>25</v>
      </c>
      <c r="B28" s="59"/>
      <c r="C28" s="60"/>
      <c r="D28" s="61">
        <f t="shared" si="0"/>
        <v>0</v>
      </c>
      <c r="E28" s="18">
        <v>1400</v>
      </c>
      <c r="F28" s="17">
        <v>10</v>
      </c>
      <c r="G28" s="6">
        <f>16601+E28*F28</f>
        <v>30601</v>
      </c>
      <c r="H28" s="3"/>
      <c r="I28" s="7"/>
      <c r="J28" s="54">
        <f t="shared" si="1"/>
        <v>-30601</v>
      </c>
      <c r="L28"/>
    </row>
    <row r="29" spans="1:12" ht="15" hidden="1" x14ac:dyDescent="0.25">
      <c r="A29" s="13">
        <v>26</v>
      </c>
      <c r="B29" s="37"/>
      <c r="C29" s="65"/>
      <c r="D29" s="66"/>
      <c r="E29" s="44"/>
      <c r="F29" s="17">
        <v>10</v>
      </c>
      <c r="G29" s="28">
        <v>0</v>
      </c>
      <c r="H29" s="27"/>
      <c r="I29" s="27"/>
      <c r="J29" s="67">
        <f>H29+I29-G29</f>
        <v>0</v>
      </c>
      <c r="L29" s="41"/>
    </row>
    <row r="30" spans="1:12" ht="15" x14ac:dyDescent="0.25">
      <c r="A30" s="50">
        <v>27</v>
      </c>
      <c r="B30" s="59">
        <v>200</v>
      </c>
      <c r="C30" s="60">
        <v>200</v>
      </c>
      <c r="D30" s="61">
        <f t="shared" ref="D30:D51" si="4">C30-B30</f>
        <v>0</v>
      </c>
      <c r="E30" s="18">
        <v>1400</v>
      </c>
      <c r="F30" s="17">
        <v>10</v>
      </c>
      <c r="G30" s="2">
        <f>15600+E30*F30</f>
        <v>29600</v>
      </c>
      <c r="H30" s="3">
        <f>2400+1200+1200+1200+1200+2400+1200+2400+1200+2400+1600+2800+1400+1400+1400+2800</f>
        <v>28200</v>
      </c>
      <c r="I30" s="7">
        <v>1400</v>
      </c>
      <c r="J30" s="46">
        <f t="shared" ref="J30:J80" si="5">H30+I30-G30</f>
        <v>0</v>
      </c>
      <c r="L30" s="41"/>
    </row>
    <row r="31" spans="1:12" ht="15" x14ac:dyDescent="0.25">
      <c r="A31" s="15">
        <v>28</v>
      </c>
      <c r="B31" s="59"/>
      <c r="C31" s="60"/>
      <c r="D31" s="61">
        <f t="shared" si="4"/>
        <v>0</v>
      </c>
      <c r="E31" s="18">
        <v>1400</v>
      </c>
      <c r="F31" s="17">
        <v>10</v>
      </c>
      <c r="G31" s="6">
        <f>16601+E31*F31</f>
        <v>30601</v>
      </c>
      <c r="H31" s="3">
        <f>2554+2554+2554+5108+1277+1277+1277+1277+2554+1277+5000</f>
        <v>26709</v>
      </c>
      <c r="I31" s="7"/>
      <c r="J31" s="62">
        <f t="shared" si="5"/>
        <v>-3892</v>
      </c>
      <c r="L31"/>
    </row>
    <row r="32" spans="1:12" ht="15" x14ac:dyDescent="0.25">
      <c r="A32" s="50">
        <v>29</v>
      </c>
      <c r="B32" s="59">
        <v>200</v>
      </c>
      <c r="C32" s="60">
        <v>200</v>
      </c>
      <c r="D32" s="61">
        <f t="shared" si="4"/>
        <v>0</v>
      </c>
      <c r="E32" s="18">
        <v>1400</v>
      </c>
      <c r="F32" s="17">
        <v>10</v>
      </c>
      <c r="G32" s="2">
        <f>15600+E32*F32</f>
        <v>29600</v>
      </c>
      <c r="H32" s="3">
        <f>9600</f>
        <v>9600</v>
      </c>
      <c r="I32" s="7"/>
      <c r="J32" s="54">
        <f t="shared" si="5"/>
        <v>-20000</v>
      </c>
      <c r="L32" s="41"/>
    </row>
    <row r="33" spans="1:13" ht="15" x14ac:dyDescent="0.25">
      <c r="A33" s="50">
        <v>30</v>
      </c>
      <c r="B33" s="59">
        <v>200</v>
      </c>
      <c r="C33" s="60">
        <v>200</v>
      </c>
      <c r="D33" s="61">
        <f t="shared" si="4"/>
        <v>0</v>
      </c>
      <c r="E33" s="18">
        <v>1400</v>
      </c>
      <c r="F33" s="17">
        <v>10</v>
      </c>
      <c r="G33" s="2">
        <f>16370+E33*F33</f>
        <v>30370</v>
      </c>
      <c r="H33" s="3">
        <f>11000</f>
        <v>11000</v>
      </c>
      <c r="I33" s="7">
        <v>1400</v>
      </c>
      <c r="J33" s="54">
        <f t="shared" si="5"/>
        <v>-17970</v>
      </c>
      <c r="L33" s="41"/>
    </row>
    <row r="34" spans="1:13" ht="15" x14ac:dyDescent="0.25">
      <c r="A34" s="50">
        <v>31</v>
      </c>
      <c r="B34" s="59">
        <v>200</v>
      </c>
      <c r="C34" s="60">
        <v>200</v>
      </c>
      <c r="D34" s="61">
        <f t="shared" si="4"/>
        <v>0</v>
      </c>
      <c r="E34" s="18">
        <v>1400</v>
      </c>
      <c r="F34" s="17">
        <v>10</v>
      </c>
      <c r="G34" s="2">
        <f>15600+E34*F34</f>
        <v>29600</v>
      </c>
      <c r="H34" s="3">
        <f>1200+1200+1200+1200+1200+1200+1200+2400+2400+1200+1200+4200+1400+1400+1400+1400+2800</f>
        <v>28200</v>
      </c>
      <c r="I34" s="7">
        <v>1400</v>
      </c>
      <c r="J34" s="46">
        <f t="shared" si="5"/>
        <v>0</v>
      </c>
      <c r="L34" s="41"/>
    </row>
    <row r="35" spans="1:13" ht="15" x14ac:dyDescent="0.25">
      <c r="A35" s="50">
        <v>32</v>
      </c>
      <c r="B35" s="59">
        <v>200</v>
      </c>
      <c r="C35" s="60">
        <v>200</v>
      </c>
      <c r="D35" s="61">
        <f t="shared" si="4"/>
        <v>0</v>
      </c>
      <c r="E35" s="18">
        <v>1400</v>
      </c>
      <c r="F35" s="17">
        <v>10</v>
      </c>
      <c r="G35" s="2">
        <f>15600+E35*F35</f>
        <v>29600</v>
      </c>
      <c r="H35" s="3">
        <f>7200+7800</f>
        <v>15000</v>
      </c>
      <c r="I35" s="7"/>
      <c r="J35" s="54">
        <f t="shared" si="5"/>
        <v>-14600</v>
      </c>
      <c r="L35" s="41"/>
    </row>
    <row r="36" spans="1:13" ht="15" x14ac:dyDescent="0.25">
      <c r="A36" s="50">
        <v>33</v>
      </c>
      <c r="B36" s="59">
        <v>200</v>
      </c>
      <c r="C36" s="60">
        <v>200</v>
      </c>
      <c r="D36" s="61">
        <f t="shared" si="4"/>
        <v>0</v>
      </c>
      <c r="E36" s="18">
        <v>1400</v>
      </c>
      <c r="F36" s="17">
        <v>10</v>
      </c>
      <c r="G36" s="2">
        <f>15600+E36*F36</f>
        <v>29600</v>
      </c>
      <c r="H36" s="3">
        <f>1200+2400+1200+1200+1200+1200+1200+1200+1200+1200+1200+4800+2400+3800+2800</f>
        <v>28200</v>
      </c>
      <c r="I36" s="7">
        <v>4200</v>
      </c>
      <c r="J36" s="46">
        <f t="shared" si="5"/>
        <v>2800</v>
      </c>
      <c r="L36" s="41"/>
    </row>
    <row r="37" spans="1:13" ht="15" x14ac:dyDescent="0.25">
      <c r="A37" s="50">
        <v>34</v>
      </c>
      <c r="B37" s="59">
        <v>200</v>
      </c>
      <c r="C37" s="60">
        <v>200</v>
      </c>
      <c r="D37" s="61">
        <f t="shared" si="4"/>
        <v>0</v>
      </c>
      <c r="E37" s="18">
        <v>1400</v>
      </c>
      <c r="F37" s="17">
        <v>10</v>
      </c>
      <c r="G37" s="2">
        <f>15600+E37*F37</f>
        <v>29600</v>
      </c>
      <c r="H37" s="3">
        <f>1200+1200+2400+1200+1200+1200+2400+1200+1200+1200+2400+1600+1400+1400+1400+1400+1400+1400+1400</f>
        <v>28200</v>
      </c>
      <c r="I37" s="7">
        <v>1400</v>
      </c>
      <c r="J37" s="46">
        <f t="shared" si="5"/>
        <v>0</v>
      </c>
      <c r="L37" s="41"/>
    </row>
    <row r="38" spans="1:13" ht="15" x14ac:dyDescent="0.25">
      <c r="A38" s="15">
        <v>35</v>
      </c>
      <c r="B38" s="59"/>
      <c r="C38" s="60"/>
      <c r="D38" s="61">
        <f t="shared" si="4"/>
        <v>0</v>
      </c>
      <c r="E38" s="18">
        <v>1400</v>
      </c>
      <c r="F38" s="17">
        <v>10</v>
      </c>
      <c r="G38" s="6">
        <f>16601+E38*F38</f>
        <v>30601</v>
      </c>
      <c r="H38" s="3"/>
      <c r="I38" s="7"/>
      <c r="J38" s="54">
        <f t="shared" si="5"/>
        <v>-30601</v>
      </c>
      <c r="L38"/>
    </row>
    <row r="39" spans="1:13" ht="15" x14ac:dyDescent="0.25">
      <c r="A39" s="50">
        <v>36</v>
      </c>
      <c r="B39" s="59">
        <v>200</v>
      </c>
      <c r="C39" s="60"/>
      <c r="D39" s="63">
        <f t="shared" si="4"/>
        <v>-200</v>
      </c>
      <c r="E39" s="18">
        <v>1400</v>
      </c>
      <c r="F39" s="17">
        <v>10</v>
      </c>
      <c r="G39" s="2">
        <f>16370+E39*F39</f>
        <v>30370</v>
      </c>
      <c r="H39" s="3">
        <f>1277+6385+1277+3677+4000+4000</f>
        <v>20616</v>
      </c>
      <c r="I39" s="7">
        <v>11400</v>
      </c>
      <c r="J39" s="46">
        <f>H39+I39-G39</f>
        <v>1646</v>
      </c>
      <c r="L39" s="41"/>
    </row>
    <row r="40" spans="1:13" ht="15" x14ac:dyDescent="0.25">
      <c r="A40" s="50">
        <v>37</v>
      </c>
      <c r="B40" s="59">
        <v>200</v>
      </c>
      <c r="C40" s="60">
        <v>200</v>
      </c>
      <c r="D40" s="61">
        <f t="shared" si="4"/>
        <v>0</v>
      </c>
      <c r="E40" s="18">
        <v>1400</v>
      </c>
      <c r="F40" s="17">
        <v>10</v>
      </c>
      <c r="G40" s="2">
        <f>15600+E40*F40</f>
        <v>29600</v>
      </c>
      <c r="H40" s="3">
        <f>2400+1200+7200+2400+1200+1200+2400+1200+1200+1200+3600+1400+1400+1400</f>
        <v>29400</v>
      </c>
      <c r="I40" s="7">
        <v>200</v>
      </c>
      <c r="J40" s="46">
        <f t="shared" si="5"/>
        <v>0</v>
      </c>
      <c r="L40" s="41"/>
    </row>
    <row r="41" spans="1:13" ht="15" x14ac:dyDescent="0.25">
      <c r="A41" s="50">
        <v>38</v>
      </c>
      <c r="B41" s="68">
        <v>200</v>
      </c>
      <c r="C41" s="70">
        <v>200</v>
      </c>
      <c r="D41" s="72">
        <f t="shared" si="4"/>
        <v>0</v>
      </c>
      <c r="E41" s="18">
        <v>1400</v>
      </c>
      <c r="F41" s="17">
        <v>10</v>
      </c>
      <c r="G41" s="2">
        <f>15600+E41*F41</f>
        <v>29600</v>
      </c>
      <c r="H41" s="77">
        <f>1200+1200+1200+2400+2400+2400+2400+3800+1400+2800+1400+1400+1400</f>
        <v>25400</v>
      </c>
      <c r="I41" s="74"/>
      <c r="J41" s="76">
        <f t="shared" si="5"/>
        <v>-4200</v>
      </c>
      <c r="L41" s="41"/>
    </row>
    <row r="42" spans="1:13" ht="15" x14ac:dyDescent="0.25">
      <c r="A42" s="51">
        <v>39</v>
      </c>
      <c r="B42" s="93">
        <v>200</v>
      </c>
      <c r="C42" s="95">
        <v>200</v>
      </c>
      <c r="D42" s="97">
        <f t="shared" si="4"/>
        <v>0</v>
      </c>
      <c r="E42" s="105">
        <v>1400</v>
      </c>
      <c r="F42" s="101">
        <v>10</v>
      </c>
      <c r="G42" s="103">
        <f>29800+E42*F42</f>
        <v>43800</v>
      </c>
      <c r="H42" s="107">
        <f>30800+1800+5000+7000</f>
        <v>44600</v>
      </c>
      <c r="I42" s="99"/>
      <c r="J42" s="109">
        <f t="shared" si="5"/>
        <v>800</v>
      </c>
      <c r="L42" s="41"/>
    </row>
    <row r="43" spans="1:13" s="1" customFormat="1" ht="15" x14ac:dyDescent="0.25">
      <c r="A43" s="52">
        <v>40</v>
      </c>
      <c r="B43" s="94"/>
      <c r="C43" s="96"/>
      <c r="D43" s="98"/>
      <c r="E43" s="106"/>
      <c r="F43" s="102"/>
      <c r="G43" s="104"/>
      <c r="H43" s="108"/>
      <c r="I43" s="100"/>
      <c r="J43" s="100"/>
      <c r="K43" s="45"/>
      <c r="L43" s="43"/>
    </row>
    <row r="44" spans="1:13" ht="15" x14ac:dyDescent="0.25">
      <c r="A44" s="53">
        <v>41</v>
      </c>
      <c r="B44" s="69">
        <v>200</v>
      </c>
      <c r="C44" s="71">
        <v>200</v>
      </c>
      <c r="D44" s="73">
        <f t="shared" si="4"/>
        <v>0</v>
      </c>
      <c r="E44" s="18">
        <v>1400</v>
      </c>
      <c r="F44" s="17">
        <v>10</v>
      </c>
      <c r="G44" s="2">
        <f>16370+E44*F44</f>
        <v>30370</v>
      </c>
      <c r="H44" s="78">
        <f>6500+1200</f>
        <v>7700</v>
      </c>
      <c r="I44" s="75"/>
      <c r="J44" s="55">
        <f t="shared" si="5"/>
        <v>-22670</v>
      </c>
      <c r="L44" s="41"/>
      <c r="M44" s="41"/>
    </row>
    <row r="45" spans="1:13" ht="15" x14ac:dyDescent="0.25">
      <c r="A45" s="50">
        <v>42</v>
      </c>
      <c r="B45" s="59">
        <v>200</v>
      </c>
      <c r="C45" s="60">
        <v>200</v>
      </c>
      <c r="D45" s="61">
        <f t="shared" si="4"/>
        <v>0</v>
      </c>
      <c r="E45" s="18">
        <v>1400</v>
      </c>
      <c r="F45" s="17">
        <v>10</v>
      </c>
      <c r="G45" s="2">
        <f>15600+E45*F45</f>
        <v>29600</v>
      </c>
      <c r="H45" s="3">
        <f>8400+2900+1200+2400+1200+2400+2800+5500</f>
        <v>26800</v>
      </c>
      <c r="I45" s="7"/>
      <c r="J45" s="8">
        <f t="shared" si="5"/>
        <v>-2800</v>
      </c>
      <c r="L45" s="41"/>
    </row>
    <row r="46" spans="1:13" ht="15" x14ac:dyDescent="0.25">
      <c r="A46" s="50">
        <v>43</v>
      </c>
      <c r="B46" s="59">
        <v>200</v>
      </c>
      <c r="C46" s="60">
        <v>400</v>
      </c>
      <c r="D46" s="47">
        <f t="shared" si="4"/>
        <v>200</v>
      </c>
      <c r="E46" s="18">
        <v>1400</v>
      </c>
      <c r="F46" s="17">
        <v>10</v>
      </c>
      <c r="G46" s="2">
        <f>15600+E46*F46</f>
        <v>29600</v>
      </c>
      <c r="H46" s="3">
        <f>1000+2400+1200+2400+1200+2500+1200+2400+1200+1500+5000+3500+1000</f>
        <v>26500</v>
      </c>
      <c r="I46" s="7">
        <v>2300</v>
      </c>
      <c r="J46" s="8">
        <f>H46+I46-G46</f>
        <v>-800</v>
      </c>
      <c r="L46" s="41"/>
    </row>
    <row r="47" spans="1:13" ht="15" x14ac:dyDescent="0.25">
      <c r="A47" s="15">
        <v>44</v>
      </c>
      <c r="B47" s="59"/>
      <c r="C47" s="60"/>
      <c r="D47" s="61">
        <f t="shared" si="4"/>
        <v>0</v>
      </c>
      <c r="E47" s="18">
        <v>1400</v>
      </c>
      <c r="F47" s="17">
        <v>10</v>
      </c>
      <c r="G47" s="6">
        <f>16601+E47*F47</f>
        <v>30601</v>
      </c>
      <c r="H47" s="3">
        <f>27801</f>
        <v>27801</v>
      </c>
      <c r="I47" s="7"/>
      <c r="J47" s="8">
        <f t="shared" si="5"/>
        <v>-2800</v>
      </c>
      <c r="L47"/>
    </row>
    <row r="48" spans="1:13" ht="15" x14ac:dyDescent="0.25">
      <c r="A48" s="50">
        <v>45</v>
      </c>
      <c r="B48" s="59">
        <v>200</v>
      </c>
      <c r="C48" s="60"/>
      <c r="D48" s="63">
        <f t="shared" si="4"/>
        <v>-200</v>
      </c>
      <c r="E48" s="18">
        <v>1400</v>
      </c>
      <c r="F48" s="17">
        <v>10</v>
      </c>
      <c r="G48" s="2">
        <f>16370+E48*F48</f>
        <v>30370</v>
      </c>
      <c r="H48" s="3"/>
      <c r="I48" s="7"/>
      <c r="J48" s="54">
        <f t="shared" si="5"/>
        <v>-30370</v>
      </c>
      <c r="L48" s="41"/>
    </row>
    <row r="49" spans="1:12" ht="15" x14ac:dyDescent="0.25">
      <c r="A49" s="15">
        <v>46</v>
      </c>
      <c r="B49" s="59"/>
      <c r="C49" s="60"/>
      <c r="D49" s="61">
        <f t="shared" si="4"/>
        <v>0</v>
      </c>
      <c r="E49" s="18">
        <v>1400</v>
      </c>
      <c r="F49" s="17">
        <v>10</v>
      </c>
      <c r="G49" s="6">
        <f t="shared" ref="G49:G50" si="6">16601+E49*F49</f>
        <v>30601</v>
      </c>
      <c r="H49" s="3"/>
      <c r="I49" s="7"/>
      <c r="J49" s="54">
        <f t="shared" si="5"/>
        <v>-30601</v>
      </c>
      <c r="L49"/>
    </row>
    <row r="50" spans="1:12" ht="15" x14ac:dyDescent="0.25">
      <c r="A50" s="15">
        <v>47</v>
      </c>
      <c r="B50" s="59"/>
      <c r="C50" s="60"/>
      <c r="D50" s="61">
        <f t="shared" si="4"/>
        <v>0</v>
      </c>
      <c r="E50" s="18">
        <v>1400</v>
      </c>
      <c r="F50" s="17">
        <v>10</v>
      </c>
      <c r="G50" s="6">
        <f t="shared" si="6"/>
        <v>30601</v>
      </c>
      <c r="H50" s="3"/>
      <c r="I50" s="7"/>
      <c r="J50" s="54">
        <f t="shared" si="5"/>
        <v>-30601</v>
      </c>
      <c r="L50"/>
    </row>
    <row r="51" spans="1:12" ht="15" x14ac:dyDescent="0.25">
      <c r="A51" s="50">
        <v>48</v>
      </c>
      <c r="B51" s="59">
        <v>200</v>
      </c>
      <c r="C51" s="60">
        <v>400</v>
      </c>
      <c r="D51" s="47">
        <f t="shared" si="4"/>
        <v>200</v>
      </c>
      <c r="E51" s="18">
        <v>1400</v>
      </c>
      <c r="F51" s="17">
        <v>10</v>
      </c>
      <c r="G51" s="2">
        <f t="shared" ref="G51" si="7">15600+E51*F51</f>
        <v>29600</v>
      </c>
      <c r="H51" s="3">
        <f>1200+1200+1200+1200+2400+1200+2400+8400</f>
        <v>19200</v>
      </c>
      <c r="I51" s="7"/>
      <c r="J51" s="54">
        <f t="shared" si="5"/>
        <v>-10400</v>
      </c>
      <c r="L51" s="41"/>
    </row>
    <row r="52" spans="1:12" ht="15" hidden="1" x14ac:dyDescent="0.25">
      <c r="A52" s="13">
        <v>49</v>
      </c>
      <c r="B52" s="37"/>
      <c r="C52" s="65"/>
      <c r="D52" s="66"/>
      <c r="E52" s="44"/>
      <c r="F52" s="17">
        <v>10</v>
      </c>
      <c r="G52" s="28">
        <v>0</v>
      </c>
      <c r="H52" s="27"/>
      <c r="I52" s="27"/>
      <c r="J52" s="67">
        <f t="shared" si="5"/>
        <v>0</v>
      </c>
      <c r="L52" s="41"/>
    </row>
    <row r="53" spans="1:12" ht="15" x14ac:dyDescent="0.25">
      <c r="A53" s="50">
        <v>50</v>
      </c>
      <c r="B53" s="59">
        <v>200</v>
      </c>
      <c r="C53" s="60"/>
      <c r="D53" s="63">
        <f t="shared" ref="D53:D116" si="8">C53-B53</f>
        <v>-200</v>
      </c>
      <c r="E53" s="18">
        <v>1400</v>
      </c>
      <c r="F53" s="17">
        <v>10</v>
      </c>
      <c r="G53" s="2">
        <f>16370+E53*F53</f>
        <v>30370</v>
      </c>
      <c r="H53" s="3"/>
      <c r="I53" s="7"/>
      <c r="J53" s="54">
        <f t="shared" si="5"/>
        <v>-30370</v>
      </c>
      <c r="L53" s="41"/>
    </row>
    <row r="54" spans="1:12" ht="15" x14ac:dyDescent="0.25">
      <c r="A54" s="15">
        <v>51</v>
      </c>
      <c r="B54" s="59"/>
      <c r="C54" s="60"/>
      <c r="D54" s="61">
        <f t="shared" si="8"/>
        <v>0</v>
      </c>
      <c r="E54" s="18">
        <v>1400</v>
      </c>
      <c r="F54" s="17">
        <v>10</v>
      </c>
      <c r="G54" s="6">
        <f>16601+E54*F54</f>
        <v>30601</v>
      </c>
      <c r="H54" s="3">
        <f>5108+2554+2554+10216</f>
        <v>20432</v>
      </c>
      <c r="I54" s="7">
        <v>4200</v>
      </c>
      <c r="J54" s="54">
        <f t="shared" si="5"/>
        <v>-5969</v>
      </c>
      <c r="L54"/>
    </row>
    <row r="55" spans="1:12" ht="15" x14ac:dyDescent="0.25">
      <c r="A55" s="50">
        <v>52</v>
      </c>
      <c r="B55" s="59">
        <v>200</v>
      </c>
      <c r="C55" s="60">
        <v>200</v>
      </c>
      <c r="D55" s="61">
        <f t="shared" si="8"/>
        <v>0</v>
      </c>
      <c r="E55" s="18">
        <v>1400</v>
      </c>
      <c r="F55" s="17">
        <v>10</v>
      </c>
      <c r="G55" s="2">
        <f>16370+E55*F55</f>
        <v>30370</v>
      </c>
      <c r="H55" s="3">
        <f>4800+9000+3900+3600</f>
        <v>21300</v>
      </c>
      <c r="I55" s="7">
        <v>5600</v>
      </c>
      <c r="J55" s="54">
        <f t="shared" si="5"/>
        <v>-3470</v>
      </c>
      <c r="L55" s="41"/>
    </row>
    <row r="56" spans="1:12" ht="15" x14ac:dyDescent="0.25">
      <c r="A56" s="49">
        <v>53</v>
      </c>
      <c r="B56" s="36">
        <v>200</v>
      </c>
      <c r="C56" s="21">
        <v>200</v>
      </c>
      <c r="D56" s="61">
        <f t="shared" si="8"/>
        <v>0</v>
      </c>
      <c r="E56" s="18">
        <v>1400</v>
      </c>
      <c r="F56" s="17">
        <v>10</v>
      </c>
      <c r="G56" s="2">
        <f>4877+E56*F56</f>
        <v>18877</v>
      </c>
      <c r="H56" s="31"/>
      <c r="I56" s="31"/>
      <c r="J56" s="54">
        <f t="shared" si="5"/>
        <v>-18877</v>
      </c>
      <c r="L56" s="41"/>
    </row>
    <row r="57" spans="1:12" ht="15" x14ac:dyDescent="0.25">
      <c r="A57" s="15">
        <v>54</v>
      </c>
      <c r="B57" s="59"/>
      <c r="C57" s="60"/>
      <c r="D57" s="61">
        <f t="shared" si="8"/>
        <v>0</v>
      </c>
      <c r="E57" s="18">
        <v>1400</v>
      </c>
      <c r="F57" s="17">
        <v>10</v>
      </c>
      <c r="G57" s="6">
        <f t="shared" ref="G57:G58" si="9">16601+E57*F57</f>
        <v>30601</v>
      </c>
      <c r="H57" s="3">
        <f>16601</f>
        <v>16601</v>
      </c>
      <c r="I57" s="7">
        <v>14000</v>
      </c>
      <c r="J57" s="46">
        <f t="shared" si="5"/>
        <v>0</v>
      </c>
      <c r="L57"/>
    </row>
    <row r="58" spans="1:12" ht="15" x14ac:dyDescent="0.25">
      <c r="A58" s="15">
        <v>55</v>
      </c>
      <c r="B58" s="59"/>
      <c r="C58" s="60"/>
      <c r="D58" s="61">
        <f t="shared" si="8"/>
        <v>0</v>
      </c>
      <c r="E58" s="18">
        <v>1400</v>
      </c>
      <c r="F58" s="17">
        <v>10</v>
      </c>
      <c r="G58" s="6">
        <f t="shared" si="9"/>
        <v>30601</v>
      </c>
      <c r="H58" s="3">
        <v>16601</v>
      </c>
      <c r="I58" s="7"/>
      <c r="J58" s="54">
        <f t="shared" si="5"/>
        <v>-14000</v>
      </c>
      <c r="L58"/>
    </row>
    <row r="59" spans="1:12" ht="15" hidden="1" x14ac:dyDescent="0.25">
      <c r="A59" s="13">
        <v>56</v>
      </c>
      <c r="B59" s="37"/>
      <c r="C59" s="65"/>
      <c r="D59" s="65">
        <f t="shared" si="8"/>
        <v>0</v>
      </c>
      <c r="E59" s="44"/>
      <c r="F59" s="17">
        <v>10</v>
      </c>
      <c r="G59" s="28">
        <v>0</v>
      </c>
      <c r="H59" s="27"/>
      <c r="I59" s="27"/>
      <c r="J59" s="67">
        <f t="shared" si="5"/>
        <v>0</v>
      </c>
      <c r="L59" s="41"/>
    </row>
    <row r="60" spans="1:12" ht="15" x14ac:dyDescent="0.25">
      <c r="A60" s="50">
        <v>57</v>
      </c>
      <c r="B60" s="59">
        <v>200</v>
      </c>
      <c r="C60" s="60">
        <v>400</v>
      </c>
      <c r="D60" s="47">
        <f t="shared" si="8"/>
        <v>200</v>
      </c>
      <c r="E60" s="18">
        <v>1400</v>
      </c>
      <c r="F60" s="17">
        <v>10</v>
      </c>
      <c r="G60" s="2">
        <f t="shared" ref="G60" si="10">15600+E60*F60</f>
        <v>29600</v>
      </c>
      <c r="H60" s="3">
        <f>1400+10600+1400+1000+1200+1400+2800+5600+2800</f>
        <v>28200</v>
      </c>
      <c r="I60" s="7"/>
      <c r="J60" s="8">
        <f t="shared" si="5"/>
        <v>-1400</v>
      </c>
      <c r="L60" s="41"/>
    </row>
    <row r="61" spans="1:12" ht="15" x14ac:dyDescent="0.25">
      <c r="A61" s="15">
        <v>58</v>
      </c>
      <c r="B61" s="59"/>
      <c r="C61" s="60"/>
      <c r="D61" s="61">
        <f t="shared" si="8"/>
        <v>0</v>
      </c>
      <c r="E61" s="18">
        <v>1400</v>
      </c>
      <c r="F61" s="17">
        <v>10</v>
      </c>
      <c r="G61" s="6">
        <f>16601+E61*F61</f>
        <v>30601</v>
      </c>
      <c r="H61" s="3"/>
      <c r="I61" s="7"/>
      <c r="J61" s="54">
        <f t="shared" si="5"/>
        <v>-30601</v>
      </c>
      <c r="L61"/>
    </row>
    <row r="62" spans="1:12" ht="15" x14ac:dyDescent="0.25">
      <c r="A62" s="50">
        <v>59</v>
      </c>
      <c r="B62" s="59">
        <v>200</v>
      </c>
      <c r="C62" s="60">
        <v>210</v>
      </c>
      <c r="D62" s="47">
        <f t="shared" si="8"/>
        <v>10</v>
      </c>
      <c r="E62" s="18">
        <v>1400</v>
      </c>
      <c r="F62" s="17">
        <v>10</v>
      </c>
      <c r="G62" s="2">
        <f>16370+E62*F62</f>
        <v>30370</v>
      </c>
      <c r="H62" s="3">
        <f>5177+1277+3831+6408+6700+1400+5800</f>
        <v>30593</v>
      </c>
      <c r="I62" s="7"/>
      <c r="J62" s="46">
        <f t="shared" si="5"/>
        <v>223</v>
      </c>
      <c r="L62" s="41"/>
    </row>
    <row r="63" spans="1:12" ht="15" x14ac:dyDescent="0.25">
      <c r="A63" s="15">
        <v>60</v>
      </c>
      <c r="B63" s="59"/>
      <c r="C63" s="60"/>
      <c r="D63" s="61">
        <f t="shared" si="8"/>
        <v>0</v>
      </c>
      <c r="E63" s="18">
        <v>1400</v>
      </c>
      <c r="F63" s="17">
        <v>10</v>
      </c>
      <c r="G63" s="6">
        <f>16601+E63*F63</f>
        <v>30601</v>
      </c>
      <c r="H63" s="3"/>
      <c r="I63" s="7"/>
      <c r="J63" s="54">
        <f t="shared" si="5"/>
        <v>-30601</v>
      </c>
      <c r="L63"/>
    </row>
    <row r="64" spans="1:12" ht="15" x14ac:dyDescent="0.25">
      <c r="A64" s="50">
        <v>61</v>
      </c>
      <c r="B64" s="59">
        <v>200</v>
      </c>
      <c r="C64" s="60">
        <v>200</v>
      </c>
      <c r="D64" s="61">
        <f t="shared" si="8"/>
        <v>0</v>
      </c>
      <c r="E64" s="18">
        <v>1400</v>
      </c>
      <c r="F64" s="17">
        <v>10</v>
      </c>
      <c r="G64" s="2">
        <f>16370+E64*F64</f>
        <v>30370</v>
      </c>
      <c r="H64" s="3">
        <f>14047+2400+1200+2400+2400+1200+2400+2400</f>
        <v>28447</v>
      </c>
      <c r="I64" s="7"/>
      <c r="J64" s="8">
        <f t="shared" si="5"/>
        <v>-1923</v>
      </c>
      <c r="L64" s="41"/>
    </row>
    <row r="65" spans="1:12" ht="15" x14ac:dyDescent="0.25">
      <c r="A65" s="50">
        <v>62</v>
      </c>
      <c r="B65" s="59">
        <v>200</v>
      </c>
      <c r="C65" s="60">
        <v>200</v>
      </c>
      <c r="D65" s="61">
        <f t="shared" si="8"/>
        <v>0</v>
      </c>
      <c r="E65" s="18">
        <v>1400</v>
      </c>
      <c r="F65" s="17">
        <v>10</v>
      </c>
      <c r="G65" s="2">
        <f>15600+E65*F65</f>
        <v>29600</v>
      </c>
      <c r="H65" s="3">
        <f>3600+3600+1200+3600+1200+2400+5600</f>
        <v>21200</v>
      </c>
      <c r="I65" s="7">
        <v>7000</v>
      </c>
      <c r="J65" s="8">
        <f t="shared" si="5"/>
        <v>-1400</v>
      </c>
      <c r="L65" s="41"/>
    </row>
    <row r="66" spans="1:12" ht="15" x14ac:dyDescent="0.25">
      <c r="A66" s="50">
        <v>63</v>
      </c>
      <c r="B66" s="59">
        <v>200</v>
      </c>
      <c r="C66" s="60">
        <v>200</v>
      </c>
      <c r="D66" s="61">
        <f t="shared" si="8"/>
        <v>0</v>
      </c>
      <c r="E66" s="18">
        <v>1400</v>
      </c>
      <c r="F66" s="17">
        <v>10</v>
      </c>
      <c r="G66" s="2">
        <f>16447+E66*F66</f>
        <v>30447</v>
      </c>
      <c r="H66" s="3">
        <f>6385+6000+1277+2800+5000+5000</f>
        <v>26462</v>
      </c>
      <c r="I66" s="7">
        <v>2585</v>
      </c>
      <c r="J66" s="8">
        <f t="shared" si="5"/>
        <v>-1400</v>
      </c>
      <c r="L66" s="41"/>
    </row>
    <row r="67" spans="1:12" ht="15" x14ac:dyDescent="0.25">
      <c r="A67" s="15">
        <v>64</v>
      </c>
      <c r="B67" s="59"/>
      <c r="C67" s="60"/>
      <c r="D67" s="61">
        <f t="shared" si="8"/>
        <v>0</v>
      </c>
      <c r="E67" s="18">
        <v>1400</v>
      </c>
      <c r="F67" s="17">
        <v>10</v>
      </c>
      <c r="G67" s="6">
        <f>16601+E67*F67</f>
        <v>30601</v>
      </c>
      <c r="H67" s="3"/>
      <c r="I67" s="7"/>
      <c r="J67" s="54">
        <f t="shared" si="5"/>
        <v>-30601</v>
      </c>
      <c r="L67"/>
    </row>
    <row r="68" spans="1:12" ht="15" x14ac:dyDescent="0.25">
      <c r="A68" s="50">
        <v>65</v>
      </c>
      <c r="B68" s="59">
        <v>200</v>
      </c>
      <c r="C68" s="60">
        <v>200</v>
      </c>
      <c r="D68" s="61">
        <f t="shared" si="8"/>
        <v>0</v>
      </c>
      <c r="E68" s="18">
        <v>1400</v>
      </c>
      <c r="F68" s="17">
        <v>10</v>
      </c>
      <c r="G68" s="2">
        <f>15600+E68*F68</f>
        <v>29600</v>
      </c>
      <c r="H68" s="3">
        <f>2400+1200+1200+1200+1200+1200+1200+1200+1200+2400+1200+1200+1200+3200+2800+2800</f>
        <v>26800</v>
      </c>
      <c r="I68" s="7">
        <v>2800</v>
      </c>
      <c r="J68" s="46">
        <f t="shared" si="5"/>
        <v>0</v>
      </c>
      <c r="L68" s="41"/>
    </row>
    <row r="69" spans="1:12" ht="15" x14ac:dyDescent="0.25">
      <c r="A69" s="15">
        <v>66</v>
      </c>
      <c r="B69" s="59"/>
      <c r="C69" s="60"/>
      <c r="D69" s="61">
        <f t="shared" si="8"/>
        <v>0</v>
      </c>
      <c r="E69" s="18">
        <v>1400</v>
      </c>
      <c r="F69" s="17">
        <v>10</v>
      </c>
      <c r="G69" s="6">
        <f t="shared" ref="G69:G70" si="11">16601+E69*F69</f>
        <v>30601</v>
      </c>
      <c r="H69" s="3"/>
      <c r="I69" s="7"/>
      <c r="J69" s="54">
        <f t="shared" si="5"/>
        <v>-30601</v>
      </c>
      <c r="L69"/>
    </row>
    <row r="70" spans="1:12" ht="15" x14ac:dyDescent="0.25">
      <c r="A70" s="15">
        <v>67</v>
      </c>
      <c r="B70" s="59"/>
      <c r="C70" s="60"/>
      <c r="D70" s="61">
        <f t="shared" si="8"/>
        <v>0</v>
      </c>
      <c r="E70" s="18">
        <v>1400</v>
      </c>
      <c r="F70" s="17">
        <v>10</v>
      </c>
      <c r="G70" s="6">
        <f t="shared" si="11"/>
        <v>30601</v>
      </c>
      <c r="H70" s="3">
        <f>6350+2540+1270+1270+1270+2600+1300+1300+1300+1300+1300+1300+1300+1300+1300+1500</f>
        <v>28500</v>
      </c>
      <c r="I70" s="7">
        <v>1400</v>
      </c>
      <c r="J70" s="8">
        <f t="shared" si="5"/>
        <v>-701</v>
      </c>
      <c r="L70"/>
    </row>
    <row r="71" spans="1:12" ht="15" x14ac:dyDescent="0.25">
      <c r="A71" s="50">
        <v>68</v>
      </c>
      <c r="B71" s="59">
        <v>200</v>
      </c>
      <c r="C71" s="60">
        <v>200</v>
      </c>
      <c r="D71" s="61">
        <f t="shared" si="8"/>
        <v>0</v>
      </c>
      <c r="E71" s="18">
        <v>1400</v>
      </c>
      <c r="F71" s="17">
        <v>10</v>
      </c>
      <c r="G71" s="2">
        <f t="shared" ref="G71" si="12">15600+E71*F71</f>
        <v>29600</v>
      </c>
      <c r="H71" s="3">
        <f>1200+2400+2400+2400+1200+1000+1200+1200+2400+1200+1200+1200+1200+1200+1200+1200+1200+1200+1400</f>
        <v>27600</v>
      </c>
      <c r="I71" s="7">
        <v>3400</v>
      </c>
      <c r="J71" s="46">
        <f t="shared" si="5"/>
        <v>1400</v>
      </c>
      <c r="L71" s="41"/>
    </row>
    <row r="72" spans="1:12" ht="15" x14ac:dyDescent="0.25">
      <c r="A72" s="15">
        <v>69</v>
      </c>
      <c r="B72" s="59"/>
      <c r="C72" s="60"/>
      <c r="D72" s="61">
        <f t="shared" si="8"/>
        <v>0</v>
      </c>
      <c r="E72" s="18">
        <v>1400</v>
      </c>
      <c r="F72" s="17">
        <v>10</v>
      </c>
      <c r="G72" s="6">
        <f>16601+E72*F72</f>
        <v>30601</v>
      </c>
      <c r="H72" s="3">
        <f>5000+2800+6400+1400+8001+1400+1400+1400</f>
        <v>27801</v>
      </c>
      <c r="I72" s="7">
        <v>1400</v>
      </c>
      <c r="J72" s="8">
        <f t="shared" si="5"/>
        <v>-1400</v>
      </c>
      <c r="L72"/>
    </row>
    <row r="73" spans="1:12" ht="15" x14ac:dyDescent="0.25">
      <c r="A73" s="50">
        <v>70</v>
      </c>
      <c r="B73" s="59">
        <v>200</v>
      </c>
      <c r="C73" s="60"/>
      <c r="D73" s="63">
        <f t="shared" si="8"/>
        <v>-200</v>
      </c>
      <c r="E73" s="18">
        <v>1400</v>
      </c>
      <c r="F73" s="17">
        <v>10</v>
      </c>
      <c r="G73" s="2">
        <f t="shared" ref="G73:G75" si="13">15600+E73*F73</f>
        <v>29600</v>
      </c>
      <c r="H73" s="3"/>
      <c r="I73" s="7"/>
      <c r="J73" s="54">
        <f t="shared" si="5"/>
        <v>-29600</v>
      </c>
      <c r="L73" s="41"/>
    </row>
    <row r="74" spans="1:12" ht="15" x14ac:dyDescent="0.25">
      <c r="A74" s="50">
        <v>71</v>
      </c>
      <c r="B74" s="59">
        <v>200</v>
      </c>
      <c r="C74" s="60">
        <v>200</v>
      </c>
      <c r="D74" s="61">
        <f t="shared" si="8"/>
        <v>0</v>
      </c>
      <c r="E74" s="18">
        <v>1400</v>
      </c>
      <c r="F74" s="17">
        <v>10</v>
      </c>
      <c r="G74" s="2">
        <f t="shared" si="13"/>
        <v>29600</v>
      </c>
      <c r="H74" s="3">
        <f>14400+1200+4200+2800+2800+1200</f>
        <v>26600</v>
      </c>
      <c r="I74" s="7"/>
      <c r="J74" s="8">
        <f t="shared" si="5"/>
        <v>-3000</v>
      </c>
      <c r="L74" s="41"/>
    </row>
    <row r="75" spans="1:12" ht="15" x14ac:dyDescent="0.25">
      <c r="A75" s="50">
        <v>72</v>
      </c>
      <c r="B75" s="59">
        <v>200</v>
      </c>
      <c r="C75" s="60"/>
      <c r="D75" s="63">
        <f t="shared" si="8"/>
        <v>-200</v>
      </c>
      <c r="E75" s="18">
        <v>1400</v>
      </c>
      <c r="F75" s="17">
        <v>10</v>
      </c>
      <c r="G75" s="2">
        <f t="shared" si="13"/>
        <v>29600</v>
      </c>
      <c r="H75" s="3">
        <v>11500</v>
      </c>
      <c r="I75" s="7"/>
      <c r="J75" s="54">
        <f t="shared" si="5"/>
        <v>-18100</v>
      </c>
      <c r="L75" s="41"/>
    </row>
    <row r="76" spans="1:12" ht="15" x14ac:dyDescent="0.25">
      <c r="A76" s="50">
        <v>73</v>
      </c>
      <c r="B76" s="59">
        <v>200</v>
      </c>
      <c r="C76" s="60">
        <v>200</v>
      </c>
      <c r="D76" s="61">
        <f t="shared" si="8"/>
        <v>0</v>
      </c>
      <c r="E76" s="18">
        <v>1400</v>
      </c>
      <c r="F76" s="17">
        <v>10</v>
      </c>
      <c r="G76" s="2">
        <f>14400+E76*F76</f>
        <v>28400</v>
      </c>
      <c r="H76" s="3">
        <f>1400+4200+1200+1400+2800+1400+1200+1400+4200+1500</f>
        <v>20700</v>
      </c>
      <c r="I76" s="7">
        <v>2900</v>
      </c>
      <c r="J76" s="54">
        <f t="shared" si="5"/>
        <v>-4800</v>
      </c>
      <c r="L76" s="41"/>
    </row>
    <row r="77" spans="1:12" ht="15" x14ac:dyDescent="0.25">
      <c r="A77" s="15">
        <v>74</v>
      </c>
      <c r="B77" s="59"/>
      <c r="C77" s="60"/>
      <c r="D77" s="61">
        <f t="shared" si="8"/>
        <v>0</v>
      </c>
      <c r="E77" s="18">
        <v>1400</v>
      </c>
      <c r="F77" s="17">
        <v>10</v>
      </c>
      <c r="G77" s="6">
        <f>16601+E77*F77</f>
        <v>30601</v>
      </c>
      <c r="H77" s="3"/>
      <c r="I77" s="7"/>
      <c r="J77" s="54">
        <f t="shared" si="5"/>
        <v>-30601</v>
      </c>
      <c r="L77"/>
    </row>
    <row r="78" spans="1:12" ht="15" x14ac:dyDescent="0.25">
      <c r="A78" s="50">
        <v>75</v>
      </c>
      <c r="B78" s="59">
        <v>200</v>
      </c>
      <c r="C78" s="60">
        <v>200</v>
      </c>
      <c r="D78" s="61">
        <f t="shared" si="8"/>
        <v>0</v>
      </c>
      <c r="E78" s="18">
        <v>1400</v>
      </c>
      <c r="F78" s="17">
        <v>10</v>
      </c>
      <c r="G78" s="2">
        <f t="shared" ref="G78" si="14">15600+E78*F78</f>
        <v>29600</v>
      </c>
      <c r="H78" s="3">
        <f>1200+3600+1200+2400+1200+3600+1200+1200+1200+4400+2800+2800</f>
        <v>26800</v>
      </c>
      <c r="I78" s="7">
        <v>1400</v>
      </c>
      <c r="J78" s="8">
        <f t="shared" si="5"/>
        <v>-1400</v>
      </c>
      <c r="L78" s="41"/>
    </row>
    <row r="79" spans="1:12" ht="15" x14ac:dyDescent="0.25">
      <c r="A79" s="15">
        <v>76</v>
      </c>
      <c r="B79" s="59"/>
      <c r="C79" s="60"/>
      <c r="D79" s="61">
        <f t="shared" si="8"/>
        <v>0</v>
      </c>
      <c r="E79" s="18">
        <v>1400</v>
      </c>
      <c r="F79" s="17">
        <v>10</v>
      </c>
      <c r="G79" s="6">
        <f>16601+E79*F79</f>
        <v>30601</v>
      </c>
      <c r="H79" s="3"/>
      <c r="I79" s="7"/>
      <c r="J79" s="54">
        <f t="shared" si="5"/>
        <v>-30601</v>
      </c>
      <c r="L79"/>
    </row>
    <row r="80" spans="1:12" ht="15" x14ac:dyDescent="0.25">
      <c r="A80" s="50">
        <v>77</v>
      </c>
      <c r="B80" s="59">
        <v>200</v>
      </c>
      <c r="C80" s="60">
        <v>200</v>
      </c>
      <c r="D80" s="61">
        <f t="shared" si="8"/>
        <v>0</v>
      </c>
      <c r="E80" s="18">
        <v>1400</v>
      </c>
      <c r="F80" s="17">
        <v>10</v>
      </c>
      <c r="G80" s="2">
        <f t="shared" ref="G80" si="15">15600+E80*F80</f>
        <v>29600</v>
      </c>
      <c r="H80" s="3">
        <f>2400+2400+3600+1200+1200+1200+1200+1200+1200+2400+1200+1200+1200+1200+1200+2800+1400</f>
        <v>28200</v>
      </c>
      <c r="I80" s="7"/>
      <c r="J80" s="57">
        <f t="shared" si="5"/>
        <v>-1400</v>
      </c>
      <c r="L80" s="41"/>
    </row>
    <row r="81" spans="1:12" ht="15" x14ac:dyDescent="0.25">
      <c r="A81" s="14">
        <v>78</v>
      </c>
      <c r="B81" s="36"/>
      <c r="C81" s="21"/>
      <c r="D81" s="61">
        <f t="shared" si="8"/>
        <v>0</v>
      </c>
      <c r="E81" s="18">
        <v>1400</v>
      </c>
      <c r="F81" s="17">
        <v>10</v>
      </c>
      <c r="G81" s="6">
        <f>6385+E81*F81</f>
        <v>20385</v>
      </c>
      <c r="H81" s="31">
        <f>6400</f>
        <v>6400</v>
      </c>
      <c r="I81" s="31"/>
      <c r="J81" s="56">
        <f>H81+I81-G81</f>
        <v>-13985</v>
      </c>
      <c r="L81"/>
    </row>
    <row r="82" spans="1:12" ht="15" x14ac:dyDescent="0.25">
      <c r="A82" s="50">
        <v>79</v>
      </c>
      <c r="B82" s="59">
        <v>200</v>
      </c>
      <c r="C82" s="60">
        <v>200</v>
      </c>
      <c r="D82" s="61">
        <f t="shared" si="8"/>
        <v>0</v>
      </c>
      <c r="E82" s="18">
        <v>1400</v>
      </c>
      <c r="F82" s="17">
        <v>10</v>
      </c>
      <c r="G82" s="2">
        <f>15093+E82*F82</f>
        <v>29093</v>
      </c>
      <c r="H82" s="3">
        <f>1200+1272+1200+1436+1277+1277+2544+1277+1200+1200+1200+2400+7010+1200</f>
        <v>25693</v>
      </c>
      <c r="I82" s="7">
        <v>1200</v>
      </c>
      <c r="J82" s="8">
        <f>H82+I82-G82</f>
        <v>-2200</v>
      </c>
      <c r="L82" s="41"/>
    </row>
    <row r="83" spans="1:12" ht="15" x14ac:dyDescent="0.25">
      <c r="A83" s="14">
        <v>80</v>
      </c>
      <c r="B83" s="36"/>
      <c r="C83" s="21"/>
      <c r="D83" s="61">
        <f t="shared" si="8"/>
        <v>0</v>
      </c>
      <c r="E83" s="18">
        <v>1400</v>
      </c>
      <c r="F83" s="17">
        <v>10</v>
      </c>
      <c r="G83" s="6">
        <f>12770+E83*F83</f>
        <v>26770</v>
      </c>
      <c r="H83" s="31">
        <f>3200+3000+5400+3500+3500+1500</f>
        <v>20100</v>
      </c>
      <c r="I83" s="31"/>
      <c r="J83" s="56">
        <f>H83+I83-G83</f>
        <v>-6670</v>
      </c>
      <c r="L83"/>
    </row>
    <row r="84" spans="1:12" ht="15" x14ac:dyDescent="0.25">
      <c r="A84" s="14">
        <v>81</v>
      </c>
      <c r="B84" s="36"/>
      <c r="C84" s="21"/>
      <c r="D84" s="61">
        <f t="shared" si="8"/>
        <v>0</v>
      </c>
      <c r="E84" s="18">
        <v>1400</v>
      </c>
      <c r="F84" s="17">
        <v>10</v>
      </c>
      <c r="G84" s="6">
        <f>2554+E84*F84</f>
        <v>16554</v>
      </c>
      <c r="H84" s="31"/>
      <c r="I84" s="31"/>
      <c r="J84" s="56">
        <f>H84+I84-G84</f>
        <v>-16554</v>
      </c>
      <c r="L84"/>
    </row>
    <row r="85" spans="1:12" ht="15" x14ac:dyDescent="0.25">
      <c r="A85" s="50">
        <v>82</v>
      </c>
      <c r="B85" s="59">
        <v>200</v>
      </c>
      <c r="C85" s="60">
        <v>200</v>
      </c>
      <c r="D85" s="61">
        <f t="shared" si="8"/>
        <v>0</v>
      </c>
      <c r="E85" s="18">
        <v>1400</v>
      </c>
      <c r="F85" s="17">
        <v>10</v>
      </c>
      <c r="G85" s="2">
        <f>15600+E85*F85</f>
        <v>29600</v>
      </c>
      <c r="H85" s="3">
        <f>2400+1200+1200+1200+1200+1200+1200+1200+1200+1200+1200+1200+1400+1400+4200+2800+1400</f>
        <v>26800</v>
      </c>
      <c r="I85" s="7">
        <v>1400</v>
      </c>
      <c r="J85" s="8">
        <f t="shared" ref="J85:J98" si="16">H85+I85-G85</f>
        <v>-1400</v>
      </c>
      <c r="L85" s="41"/>
    </row>
    <row r="86" spans="1:12" ht="15" x14ac:dyDescent="0.25">
      <c r="A86" s="50">
        <v>83</v>
      </c>
      <c r="B86" s="59">
        <v>200</v>
      </c>
      <c r="C86" s="60"/>
      <c r="D86" s="63">
        <f t="shared" si="8"/>
        <v>-200</v>
      </c>
      <c r="E86" s="18">
        <v>1400</v>
      </c>
      <c r="F86" s="17">
        <v>10</v>
      </c>
      <c r="G86" s="2">
        <f>15600+E86*F86</f>
        <v>29600</v>
      </c>
      <c r="H86" s="3"/>
      <c r="I86" s="7"/>
      <c r="J86" s="54">
        <f t="shared" si="16"/>
        <v>-29600</v>
      </c>
      <c r="L86" s="41"/>
    </row>
    <row r="87" spans="1:12" s="1" customFormat="1" ht="15" x14ac:dyDescent="0.25">
      <c r="A87" s="42">
        <v>84</v>
      </c>
      <c r="B87" s="21"/>
      <c r="C87" s="21"/>
      <c r="D87" s="61">
        <f t="shared" si="8"/>
        <v>0</v>
      </c>
      <c r="E87" s="18">
        <v>1400</v>
      </c>
      <c r="F87" s="17">
        <v>10</v>
      </c>
      <c r="G87" s="6">
        <f>15600+E87*F87</f>
        <v>29600</v>
      </c>
      <c r="H87" s="7"/>
      <c r="I87" s="7">
        <f>28200+1400</f>
        <v>29600</v>
      </c>
      <c r="J87" s="46">
        <f t="shared" si="16"/>
        <v>0</v>
      </c>
      <c r="K87" s="45"/>
      <c r="L87" s="43"/>
    </row>
    <row r="88" spans="1:12" ht="15" x14ac:dyDescent="0.25">
      <c r="A88" s="50">
        <v>85</v>
      </c>
      <c r="B88" s="59">
        <v>200</v>
      </c>
      <c r="C88" s="60"/>
      <c r="D88" s="63">
        <f t="shared" si="8"/>
        <v>-200</v>
      </c>
      <c r="E88" s="18">
        <v>1400</v>
      </c>
      <c r="F88" s="17">
        <v>10</v>
      </c>
      <c r="G88" s="2">
        <f>15600+E88*F88</f>
        <v>29600</v>
      </c>
      <c r="H88" s="3">
        <f>4800+8400</f>
        <v>13200</v>
      </c>
      <c r="I88" s="7"/>
      <c r="J88" s="54">
        <f t="shared" si="16"/>
        <v>-16400</v>
      </c>
      <c r="L88" s="41"/>
    </row>
    <row r="89" spans="1:12" ht="15" x14ac:dyDescent="0.25">
      <c r="A89" s="50">
        <v>86</v>
      </c>
      <c r="B89" s="59">
        <v>200</v>
      </c>
      <c r="C89" s="60">
        <v>200</v>
      </c>
      <c r="D89" s="61">
        <f t="shared" si="8"/>
        <v>0</v>
      </c>
      <c r="E89" s="18">
        <v>1400</v>
      </c>
      <c r="F89" s="17">
        <v>10</v>
      </c>
      <c r="G89" s="2">
        <f>15600+E89*F89</f>
        <v>29600</v>
      </c>
      <c r="H89" s="3">
        <f>2400+3600+3600+2400+1200+3600+5000+5000</f>
        <v>26800</v>
      </c>
      <c r="I89" s="7">
        <v>2000</v>
      </c>
      <c r="J89" s="8">
        <f t="shared" si="16"/>
        <v>-800</v>
      </c>
      <c r="L89" s="41"/>
    </row>
    <row r="90" spans="1:12" ht="15" x14ac:dyDescent="0.25">
      <c r="A90" s="15">
        <v>87</v>
      </c>
      <c r="B90" s="59"/>
      <c r="C90" s="60"/>
      <c r="D90" s="61">
        <f t="shared" si="8"/>
        <v>0</v>
      </c>
      <c r="E90" s="18">
        <v>1400</v>
      </c>
      <c r="F90" s="17">
        <v>10</v>
      </c>
      <c r="G90" s="6">
        <f t="shared" ref="G90:G91" si="17">16601+E90*F90</f>
        <v>30601</v>
      </c>
      <c r="H90" s="3"/>
      <c r="I90" s="7"/>
      <c r="J90" s="54">
        <f t="shared" si="16"/>
        <v>-30601</v>
      </c>
      <c r="L90"/>
    </row>
    <row r="91" spans="1:12" ht="15" x14ac:dyDescent="0.25">
      <c r="A91" s="15">
        <v>88</v>
      </c>
      <c r="B91" s="59"/>
      <c r="C91" s="60"/>
      <c r="D91" s="61">
        <f t="shared" si="8"/>
        <v>0</v>
      </c>
      <c r="E91" s="18">
        <v>1400</v>
      </c>
      <c r="F91" s="17">
        <v>10</v>
      </c>
      <c r="G91" s="6">
        <f t="shared" si="17"/>
        <v>30601</v>
      </c>
      <c r="H91" s="3"/>
      <c r="I91" s="7"/>
      <c r="J91" s="54">
        <f t="shared" si="16"/>
        <v>-30601</v>
      </c>
      <c r="L91"/>
    </row>
    <row r="92" spans="1:12" ht="15" x14ac:dyDescent="0.25">
      <c r="A92" s="50">
        <v>89</v>
      </c>
      <c r="B92" s="21">
        <v>200</v>
      </c>
      <c r="C92" s="21">
        <v>200</v>
      </c>
      <c r="D92" s="61">
        <f t="shared" si="8"/>
        <v>0</v>
      </c>
      <c r="E92" s="18">
        <v>1400</v>
      </c>
      <c r="F92" s="17">
        <v>10</v>
      </c>
      <c r="G92" s="2">
        <f>16370+E92*F92</f>
        <v>30370</v>
      </c>
      <c r="H92" s="3">
        <f>23370+1400+2800+1400</f>
        <v>28970</v>
      </c>
      <c r="I92" s="7"/>
      <c r="J92" s="8">
        <f t="shared" si="16"/>
        <v>-1400</v>
      </c>
      <c r="L92" s="41"/>
    </row>
    <row r="93" spans="1:12" ht="15" x14ac:dyDescent="0.25">
      <c r="A93" s="50">
        <v>90</v>
      </c>
      <c r="B93" s="59">
        <v>200</v>
      </c>
      <c r="C93" s="60">
        <v>200</v>
      </c>
      <c r="D93" s="61">
        <f t="shared" si="8"/>
        <v>0</v>
      </c>
      <c r="E93" s="18">
        <v>1400</v>
      </c>
      <c r="F93" s="17">
        <v>10</v>
      </c>
      <c r="G93" s="2">
        <f>15600+E93*F93</f>
        <v>29600</v>
      </c>
      <c r="H93" s="3">
        <f>1200+1200+1200+1200+1200+1200+1200+1200+1200+1200+1200+1200+1200+1400+1400+1400+1400+1400+1400+1400+1400+1400</f>
        <v>28200</v>
      </c>
      <c r="I93" s="7">
        <v>1400</v>
      </c>
      <c r="J93" s="46">
        <f t="shared" si="16"/>
        <v>0</v>
      </c>
      <c r="L93" s="41"/>
    </row>
    <row r="94" spans="1:12" ht="15" x14ac:dyDescent="0.25">
      <c r="A94" s="15">
        <v>91</v>
      </c>
      <c r="B94" s="59"/>
      <c r="C94" s="60"/>
      <c r="D94" s="61">
        <f t="shared" si="8"/>
        <v>0</v>
      </c>
      <c r="E94" s="18">
        <v>1400</v>
      </c>
      <c r="F94" s="17">
        <v>10</v>
      </c>
      <c r="G94" s="6">
        <f>16601+E94*F94</f>
        <v>30601</v>
      </c>
      <c r="H94" s="3"/>
      <c r="I94" s="7"/>
      <c r="J94" s="54">
        <f t="shared" si="16"/>
        <v>-30601</v>
      </c>
      <c r="L94"/>
    </row>
    <row r="95" spans="1:12" ht="15" x14ac:dyDescent="0.25">
      <c r="A95" s="50">
        <v>92</v>
      </c>
      <c r="B95" s="59">
        <v>200</v>
      </c>
      <c r="C95" s="60">
        <v>200</v>
      </c>
      <c r="D95" s="61">
        <f t="shared" si="8"/>
        <v>0</v>
      </c>
      <c r="E95" s="18">
        <v>1400</v>
      </c>
      <c r="F95" s="17">
        <v>10</v>
      </c>
      <c r="G95" s="2">
        <f t="shared" ref="G95:G98" si="18">15600+E95*F95</f>
        <v>29600</v>
      </c>
      <c r="H95" s="3">
        <f>1200+12000+3600+3600+2400+2600+2600</f>
        <v>28000</v>
      </c>
      <c r="I95" s="7">
        <v>1600</v>
      </c>
      <c r="J95" s="46">
        <f t="shared" si="16"/>
        <v>0</v>
      </c>
      <c r="L95" s="41"/>
    </row>
    <row r="96" spans="1:12" ht="15" x14ac:dyDescent="0.25">
      <c r="A96" s="50">
        <v>93</v>
      </c>
      <c r="B96" s="59">
        <v>200</v>
      </c>
      <c r="C96" s="60">
        <v>200</v>
      </c>
      <c r="D96" s="61">
        <f t="shared" si="8"/>
        <v>0</v>
      </c>
      <c r="E96" s="18">
        <v>1400</v>
      </c>
      <c r="F96" s="17">
        <v>10</v>
      </c>
      <c r="G96" s="2">
        <f t="shared" si="18"/>
        <v>29600</v>
      </c>
      <c r="H96" s="3">
        <f>1200+2400+1200+2400+2400+2400+1200+1200+7000+2800+1400</f>
        <v>25600</v>
      </c>
      <c r="I96" s="7">
        <v>2800</v>
      </c>
      <c r="J96" s="8">
        <f t="shared" si="16"/>
        <v>-1200</v>
      </c>
      <c r="L96" s="41"/>
    </row>
    <row r="97" spans="1:12" ht="15" x14ac:dyDescent="0.25">
      <c r="A97" s="50">
        <v>94</v>
      </c>
      <c r="B97" s="59">
        <v>200</v>
      </c>
      <c r="C97" s="60">
        <v>200</v>
      </c>
      <c r="D97" s="61">
        <f t="shared" si="8"/>
        <v>0</v>
      </c>
      <c r="E97" s="18">
        <v>1400</v>
      </c>
      <c r="F97" s="17">
        <v>10</v>
      </c>
      <c r="G97" s="2">
        <f t="shared" si="18"/>
        <v>29600</v>
      </c>
      <c r="H97" s="3">
        <f>1400</f>
        <v>1400</v>
      </c>
      <c r="I97" s="7">
        <v>5000</v>
      </c>
      <c r="J97" s="54">
        <f t="shared" si="16"/>
        <v>-23200</v>
      </c>
      <c r="L97" s="41"/>
    </row>
    <row r="98" spans="1:12" ht="15" x14ac:dyDescent="0.25">
      <c r="A98" s="50">
        <v>95</v>
      </c>
      <c r="B98" s="59">
        <v>200</v>
      </c>
      <c r="C98" s="60">
        <v>200</v>
      </c>
      <c r="D98" s="61">
        <f t="shared" si="8"/>
        <v>0</v>
      </c>
      <c r="E98" s="18">
        <v>1400</v>
      </c>
      <c r="F98" s="17">
        <v>10</v>
      </c>
      <c r="G98" s="2">
        <f t="shared" si="18"/>
        <v>29600</v>
      </c>
      <c r="H98" s="3">
        <f>2400+2400+4000+1200+5600+4200+7000</f>
        <v>26800</v>
      </c>
      <c r="I98" s="7"/>
      <c r="J98" s="8">
        <f t="shared" si="16"/>
        <v>-2800</v>
      </c>
      <c r="L98" s="41"/>
    </row>
    <row r="99" spans="1:12" ht="15" hidden="1" x14ac:dyDescent="0.25">
      <c r="A99" s="13">
        <v>96</v>
      </c>
      <c r="B99" s="37"/>
      <c r="C99" s="65"/>
      <c r="D99" s="61">
        <f t="shared" si="8"/>
        <v>0</v>
      </c>
      <c r="E99" s="44"/>
      <c r="F99" s="17">
        <v>10</v>
      </c>
      <c r="G99" s="28">
        <v>0</v>
      </c>
      <c r="H99" s="27"/>
      <c r="I99" s="27"/>
      <c r="J99" s="67">
        <f>H99+I99-G99</f>
        <v>0</v>
      </c>
      <c r="L99" s="41"/>
    </row>
    <row r="100" spans="1:12" ht="15" x14ac:dyDescent="0.25">
      <c r="A100" s="14">
        <v>97</v>
      </c>
      <c r="B100" s="36"/>
      <c r="C100" s="21"/>
      <c r="D100" s="61">
        <f t="shared" si="8"/>
        <v>0</v>
      </c>
      <c r="E100" s="18">
        <v>1400</v>
      </c>
      <c r="F100" s="17">
        <v>7</v>
      </c>
      <c r="G100" s="6">
        <f>E100*F100</f>
        <v>9800</v>
      </c>
      <c r="H100" s="31"/>
      <c r="I100" s="31">
        <v>8400</v>
      </c>
      <c r="J100" s="40">
        <f>H100+I100-G100</f>
        <v>-1400</v>
      </c>
      <c r="L100" s="41"/>
    </row>
    <row r="101" spans="1:12" ht="15" x14ac:dyDescent="0.25">
      <c r="A101" s="50">
        <v>98</v>
      </c>
      <c r="B101" s="59">
        <v>200</v>
      </c>
      <c r="C101" s="60">
        <v>200</v>
      </c>
      <c r="D101" s="61">
        <f t="shared" si="8"/>
        <v>0</v>
      </c>
      <c r="E101" s="18">
        <v>1400</v>
      </c>
      <c r="F101" s="17">
        <v>10</v>
      </c>
      <c r="G101" s="2">
        <f t="shared" ref="G101:G102" si="19">16370+E101*F101</f>
        <v>30370</v>
      </c>
      <c r="H101" s="3">
        <f>12770+13000</f>
        <v>25770</v>
      </c>
      <c r="I101" s="7"/>
      <c r="J101" s="54">
        <f t="shared" ref="J101:J115" si="20">H101+I101-G101</f>
        <v>-4600</v>
      </c>
      <c r="L101" s="41"/>
    </row>
    <row r="102" spans="1:12" ht="15" x14ac:dyDescent="0.25">
      <c r="A102" s="50">
        <v>99</v>
      </c>
      <c r="B102" s="59">
        <v>200</v>
      </c>
      <c r="C102" s="60">
        <v>200</v>
      </c>
      <c r="D102" s="61">
        <f t="shared" si="8"/>
        <v>0</v>
      </c>
      <c r="E102" s="18">
        <v>1400</v>
      </c>
      <c r="F102" s="17">
        <v>10</v>
      </c>
      <c r="G102" s="2">
        <f t="shared" si="19"/>
        <v>30370</v>
      </c>
      <c r="H102" s="3">
        <f>8408.68+3603.72+3600+11200</f>
        <v>26812.400000000001</v>
      </c>
      <c r="I102" s="7">
        <v>3557.6</v>
      </c>
      <c r="J102" s="46">
        <f t="shared" si="20"/>
        <v>0</v>
      </c>
      <c r="L102" s="41"/>
    </row>
    <row r="103" spans="1:12" ht="15" x14ac:dyDescent="0.25">
      <c r="A103" s="50">
        <v>100</v>
      </c>
      <c r="B103" s="59">
        <v>200</v>
      </c>
      <c r="C103" s="60">
        <v>200</v>
      </c>
      <c r="D103" s="61">
        <f t="shared" si="8"/>
        <v>0</v>
      </c>
      <c r="E103" s="18">
        <v>1400</v>
      </c>
      <c r="F103" s="17">
        <v>10</v>
      </c>
      <c r="G103" s="2">
        <f t="shared" ref="G103:G104" si="21">16447+E103*F103</f>
        <v>30447</v>
      </c>
      <c r="H103" s="3">
        <f>7662+7662+7200</f>
        <v>22524</v>
      </c>
      <c r="I103" s="7"/>
      <c r="J103" s="54">
        <f t="shared" si="20"/>
        <v>-7923</v>
      </c>
      <c r="L103" s="41"/>
    </row>
    <row r="104" spans="1:12" ht="15" x14ac:dyDescent="0.25">
      <c r="A104" s="50">
        <v>101</v>
      </c>
      <c r="B104" s="59">
        <v>200</v>
      </c>
      <c r="C104" s="60">
        <v>200</v>
      </c>
      <c r="D104" s="61">
        <f t="shared" si="8"/>
        <v>0</v>
      </c>
      <c r="E104" s="18">
        <v>1400</v>
      </c>
      <c r="F104" s="17">
        <v>10</v>
      </c>
      <c r="G104" s="2">
        <f t="shared" si="21"/>
        <v>30447</v>
      </c>
      <c r="H104" s="3">
        <f>7662+7662+7200</f>
        <v>22524</v>
      </c>
      <c r="I104" s="7"/>
      <c r="J104" s="54">
        <f t="shared" si="20"/>
        <v>-7923</v>
      </c>
      <c r="L104" s="41"/>
    </row>
    <row r="105" spans="1:12" ht="15" x14ac:dyDescent="0.25">
      <c r="A105" s="15">
        <v>102</v>
      </c>
      <c r="B105" s="59"/>
      <c r="C105" s="60"/>
      <c r="D105" s="61">
        <f t="shared" si="8"/>
        <v>0</v>
      </c>
      <c r="E105" s="18">
        <v>1400</v>
      </c>
      <c r="F105" s="17">
        <v>10</v>
      </c>
      <c r="G105" s="6">
        <f t="shared" ref="G105:G107" si="22">16601+E105*F105</f>
        <v>30601</v>
      </c>
      <c r="H105" s="3"/>
      <c r="I105" s="7"/>
      <c r="J105" s="54">
        <f t="shared" si="20"/>
        <v>-30601</v>
      </c>
      <c r="L105"/>
    </row>
    <row r="106" spans="1:12" ht="15" x14ac:dyDescent="0.25">
      <c r="A106" s="15">
        <v>103</v>
      </c>
      <c r="B106" s="59"/>
      <c r="C106" s="60"/>
      <c r="D106" s="61">
        <f t="shared" si="8"/>
        <v>0</v>
      </c>
      <c r="E106" s="18">
        <v>1400</v>
      </c>
      <c r="F106" s="17">
        <v>10</v>
      </c>
      <c r="G106" s="6">
        <f t="shared" si="22"/>
        <v>30601</v>
      </c>
      <c r="H106" s="3"/>
      <c r="I106" s="7"/>
      <c r="J106" s="54">
        <f t="shared" si="20"/>
        <v>-30601</v>
      </c>
      <c r="L106"/>
    </row>
    <row r="107" spans="1:12" ht="15" x14ac:dyDescent="0.25">
      <c r="A107" s="15">
        <v>104</v>
      </c>
      <c r="B107" s="59"/>
      <c r="C107" s="60"/>
      <c r="D107" s="61">
        <f t="shared" si="8"/>
        <v>0</v>
      </c>
      <c r="E107" s="18">
        <v>1400</v>
      </c>
      <c r="F107" s="17">
        <v>10</v>
      </c>
      <c r="G107" s="6">
        <f t="shared" si="22"/>
        <v>30601</v>
      </c>
      <c r="H107" s="3">
        <f>3000</f>
        <v>3000</v>
      </c>
      <c r="I107" s="7"/>
      <c r="J107" s="54">
        <f t="shared" si="20"/>
        <v>-27601</v>
      </c>
      <c r="L107"/>
    </row>
    <row r="108" spans="1:12" ht="15" x14ac:dyDescent="0.25">
      <c r="A108" s="50">
        <v>105</v>
      </c>
      <c r="B108" s="59">
        <v>200</v>
      </c>
      <c r="C108" s="60">
        <v>200</v>
      </c>
      <c r="D108" s="61">
        <f t="shared" si="8"/>
        <v>0</v>
      </c>
      <c r="E108" s="18">
        <v>1400</v>
      </c>
      <c r="F108" s="17">
        <v>10</v>
      </c>
      <c r="G108" s="2">
        <f>15600+E108*F108</f>
        <v>29600</v>
      </c>
      <c r="H108" s="3">
        <f>10800+4800+1400+2500+7300</f>
        <v>26800</v>
      </c>
      <c r="I108" s="7"/>
      <c r="J108" s="57">
        <f t="shared" si="20"/>
        <v>-2800</v>
      </c>
      <c r="L108" s="41"/>
    </row>
    <row r="109" spans="1:12" ht="15" x14ac:dyDescent="0.25">
      <c r="A109" s="15">
        <v>106</v>
      </c>
      <c r="B109" s="59"/>
      <c r="C109" s="60"/>
      <c r="D109" s="61">
        <f t="shared" si="8"/>
        <v>0</v>
      </c>
      <c r="E109" s="18">
        <v>1400</v>
      </c>
      <c r="F109" s="17">
        <v>10</v>
      </c>
      <c r="G109" s="6">
        <f t="shared" ref="G109:G110" si="23">16601+E109*F109</f>
        <v>30601</v>
      </c>
      <c r="H109" s="3"/>
      <c r="I109" s="7"/>
      <c r="J109" s="54">
        <f t="shared" si="20"/>
        <v>-30601</v>
      </c>
      <c r="L109"/>
    </row>
    <row r="110" spans="1:12" ht="15" x14ac:dyDescent="0.25">
      <c r="A110" s="15">
        <v>107</v>
      </c>
      <c r="B110" s="59"/>
      <c r="C110" s="60"/>
      <c r="D110" s="61">
        <f t="shared" si="8"/>
        <v>0</v>
      </c>
      <c r="E110" s="18">
        <v>1400</v>
      </c>
      <c r="F110" s="17">
        <v>10</v>
      </c>
      <c r="G110" s="6">
        <f t="shared" si="23"/>
        <v>30601</v>
      </c>
      <c r="H110" s="3">
        <f>29201</f>
        <v>29201</v>
      </c>
      <c r="I110" s="7"/>
      <c r="J110" s="8">
        <f t="shared" si="20"/>
        <v>-1400</v>
      </c>
      <c r="L110"/>
    </row>
    <row r="111" spans="1:12" ht="15" x14ac:dyDescent="0.25">
      <c r="A111" s="50">
        <v>108</v>
      </c>
      <c r="B111" s="59">
        <v>200</v>
      </c>
      <c r="C111" s="60">
        <v>200</v>
      </c>
      <c r="D111" s="61">
        <f t="shared" si="8"/>
        <v>0</v>
      </c>
      <c r="E111" s="18">
        <v>1400</v>
      </c>
      <c r="F111" s="17">
        <v>10</v>
      </c>
      <c r="G111" s="2">
        <f>15600+E111*F111</f>
        <v>29600</v>
      </c>
      <c r="H111" s="3">
        <f>1200+1200+2400+1200+2400+1200+1200+1200+2400+2400+2400+2400+2400+2800</f>
        <v>26800</v>
      </c>
      <c r="I111" s="7">
        <v>1400</v>
      </c>
      <c r="J111" s="8">
        <f t="shared" si="20"/>
        <v>-1400</v>
      </c>
      <c r="L111" s="41"/>
    </row>
    <row r="112" spans="1:12" ht="15" x14ac:dyDescent="0.25">
      <c r="A112" s="51">
        <v>109</v>
      </c>
      <c r="B112" s="59">
        <v>200</v>
      </c>
      <c r="C112" s="60">
        <v>200</v>
      </c>
      <c r="D112" s="61">
        <f t="shared" si="8"/>
        <v>0</v>
      </c>
      <c r="E112" s="18">
        <v>1400</v>
      </c>
      <c r="F112" s="17">
        <v>10</v>
      </c>
      <c r="G112" s="2">
        <f>15600+E112*F112</f>
        <v>29600</v>
      </c>
      <c r="H112" s="3">
        <f>1200+1200+2400+1200+2400+1200+1200+1200+1200+2400+1400+2800+1400+1400+2912+1400+1400+1400</f>
        <v>29712</v>
      </c>
      <c r="I112" s="7">
        <v>1400</v>
      </c>
      <c r="J112" s="46">
        <f t="shared" si="20"/>
        <v>1512</v>
      </c>
      <c r="L112" s="41"/>
    </row>
    <row r="113" spans="1:12" ht="15" x14ac:dyDescent="0.25">
      <c r="A113" s="51">
        <v>110</v>
      </c>
      <c r="B113" s="59">
        <v>200</v>
      </c>
      <c r="C113" s="60">
        <v>200</v>
      </c>
      <c r="D113" s="61">
        <f t="shared" si="8"/>
        <v>0</v>
      </c>
      <c r="E113" s="18">
        <v>1400</v>
      </c>
      <c r="F113" s="17">
        <v>10</v>
      </c>
      <c r="G113" s="2">
        <f>15600+E113*F113</f>
        <v>29600</v>
      </c>
      <c r="H113" s="3">
        <f>2400+2400+2400+1200+1200+1200+2400+1200+2400+2400+2400+1200</f>
        <v>22800</v>
      </c>
      <c r="I113" s="7">
        <v>2400</v>
      </c>
      <c r="J113" s="54">
        <f t="shared" si="20"/>
        <v>-4400</v>
      </c>
      <c r="L113" s="41"/>
    </row>
    <row r="114" spans="1:12" ht="15" x14ac:dyDescent="0.25">
      <c r="A114" s="50">
        <v>111</v>
      </c>
      <c r="B114" s="59">
        <v>200</v>
      </c>
      <c r="C114" s="60">
        <v>200</v>
      </c>
      <c r="D114" s="61">
        <f t="shared" si="8"/>
        <v>0</v>
      </c>
      <c r="E114" s="18">
        <v>1400</v>
      </c>
      <c r="F114" s="17">
        <v>10</v>
      </c>
      <c r="G114" s="2">
        <f>15600+E114*F114</f>
        <v>29600</v>
      </c>
      <c r="H114" s="3">
        <f>1200+1200+1200+1200+1200+1200+1200+1200+2400+1200+1200+1400+1400+1400+1400+1400+1400+1400+1400+1400</f>
        <v>27000</v>
      </c>
      <c r="I114" s="7">
        <v>2600</v>
      </c>
      <c r="J114" s="46">
        <f t="shared" si="20"/>
        <v>0</v>
      </c>
      <c r="L114" s="41"/>
    </row>
    <row r="115" spans="1:12" ht="15" x14ac:dyDescent="0.25">
      <c r="A115" s="50">
        <v>112</v>
      </c>
      <c r="B115" s="59">
        <v>200</v>
      </c>
      <c r="C115" s="60"/>
      <c r="D115" s="63">
        <f t="shared" si="8"/>
        <v>-200</v>
      </c>
      <c r="E115" s="18">
        <v>1400</v>
      </c>
      <c r="F115" s="17">
        <v>10</v>
      </c>
      <c r="G115" s="2">
        <f>15600+E115*F115</f>
        <v>29600</v>
      </c>
      <c r="H115" s="3">
        <f>3600+7800</f>
        <v>11400</v>
      </c>
      <c r="I115" s="7"/>
      <c r="J115" s="54">
        <f t="shared" si="20"/>
        <v>-18200</v>
      </c>
      <c r="L115" s="41"/>
    </row>
    <row r="116" spans="1:12" ht="15" x14ac:dyDescent="0.25">
      <c r="A116" s="49">
        <v>113</v>
      </c>
      <c r="B116" s="36">
        <v>200</v>
      </c>
      <c r="C116" s="21"/>
      <c r="D116" s="63">
        <f t="shared" si="8"/>
        <v>-200</v>
      </c>
      <c r="E116" s="18">
        <v>1400</v>
      </c>
      <c r="F116" s="17">
        <v>10</v>
      </c>
      <c r="G116" s="2">
        <f>3600+E116*F116</f>
        <v>17600</v>
      </c>
      <c r="H116" s="31"/>
      <c r="I116" s="31"/>
      <c r="J116" s="56">
        <f>H116+I116-G116</f>
        <v>-17600</v>
      </c>
      <c r="L116" s="41"/>
    </row>
    <row r="117" spans="1:12" ht="15" x14ac:dyDescent="0.25">
      <c r="A117" s="50">
        <v>114</v>
      </c>
      <c r="B117" s="59">
        <v>200</v>
      </c>
      <c r="C117" s="60"/>
      <c r="D117" s="63">
        <f t="shared" ref="D117:D134" si="24">C117-B117</f>
        <v>-200</v>
      </c>
      <c r="E117" s="18">
        <v>1400</v>
      </c>
      <c r="F117" s="17">
        <v>10</v>
      </c>
      <c r="G117" s="2">
        <f>15600+E117*F117</f>
        <v>29600</v>
      </c>
      <c r="H117" s="3">
        <f>2600+2400+1200+1200+1200+1200+1200+1200+1200+1200+1400+1400+1400+1400+1400+1400+2800+2800</f>
        <v>28600</v>
      </c>
      <c r="I117" s="7">
        <v>1400</v>
      </c>
      <c r="J117" s="46">
        <f>H117+I117-G117</f>
        <v>400</v>
      </c>
      <c r="L117" s="41"/>
    </row>
    <row r="118" spans="1:12" ht="15" x14ac:dyDescent="0.25">
      <c r="A118" s="50">
        <v>115</v>
      </c>
      <c r="B118" s="59">
        <v>200</v>
      </c>
      <c r="C118" s="60">
        <v>200</v>
      </c>
      <c r="D118" s="61">
        <f t="shared" si="24"/>
        <v>0</v>
      </c>
      <c r="E118" s="18">
        <v>1400</v>
      </c>
      <c r="F118" s="17">
        <v>10</v>
      </c>
      <c r="G118" s="2">
        <f>16370+E118*F118</f>
        <v>30370</v>
      </c>
      <c r="H118" s="3">
        <f>1200+3600+2400+1200+1200+4370+1200+1200+1200+1800+1400+2600+1300+1500+2900</f>
        <v>29070</v>
      </c>
      <c r="I118" s="7"/>
      <c r="J118" s="8">
        <f t="shared" ref="J118:J127" si="25">H118+I118-G118</f>
        <v>-1300</v>
      </c>
      <c r="L118" s="41"/>
    </row>
    <row r="119" spans="1:12" ht="15" x14ac:dyDescent="0.25">
      <c r="A119" s="15">
        <v>116</v>
      </c>
      <c r="B119" s="59"/>
      <c r="C119" s="60"/>
      <c r="D119" s="61">
        <f t="shared" si="24"/>
        <v>0</v>
      </c>
      <c r="E119" s="18">
        <v>1400</v>
      </c>
      <c r="F119" s="17">
        <v>10</v>
      </c>
      <c r="G119" s="6">
        <f>16601+E119*F119</f>
        <v>30601</v>
      </c>
      <c r="H119" s="3">
        <f>7000+5000+2000+5000+2600+2500+2500</f>
        <v>26600</v>
      </c>
      <c r="I119" s="7"/>
      <c r="J119" s="54">
        <f t="shared" si="25"/>
        <v>-4001</v>
      </c>
      <c r="L119"/>
    </row>
    <row r="120" spans="1:12" ht="15" x14ac:dyDescent="0.25">
      <c r="A120" s="50">
        <v>117</v>
      </c>
      <c r="B120" s="59">
        <v>200</v>
      </c>
      <c r="C120" s="60">
        <v>200</v>
      </c>
      <c r="D120" s="61">
        <f t="shared" si="24"/>
        <v>0</v>
      </c>
      <c r="E120" s="18">
        <v>1400</v>
      </c>
      <c r="F120" s="17">
        <v>10</v>
      </c>
      <c r="G120" s="2">
        <f>16370+E120*F120</f>
        <v>30370</v>
      </c>
      <c r="H120" s="3">
        <f>13893+3877+4200+2800+1400+1400</f>
        <v>27570</v>
      </c>
      <c r="I120" s="7"/>
      <c r="J120" s="8">
        <f t="shared" si="25"/>
        <v>-2800</v>
      </c>
      <c r="L120" s="41"/>
    </row>
    <row r="121" spans="1:12" ht="15" x14ac:dyDescent="0.25">
      <c r="A121" s="15">
        <v>118</v>
      </c>
      <c r="B121" s="59"/>
      <c r="C121" s="60"/>
      <c r="D121" s="61">
        <f t="shared" si="24"/>
        <v>0</v>
      </c>
      <c r="E121" s="18">
        <v>1400</v>
      </c>
      <c r="F121" s="17">
        <v>10</v>
      </c>
      <c r="G121" s="6">
        <f t="shared" ref="G121:G123" si="26">16601+E121*F121</f>
        <v>30601</v>
      </c>
      <c r="H121" s="3"/>
      <c r="I121" s="7"/>
      <c r="J121" s="54">
        <f t="shared" si="25"/>
        <v>-30601</v>
      </c>
      <c r="L121"/>
    </row>
    <row r="122" spans="1:12" ht="15" x14ac:dyDescent="0.25">
      <c r="A122" s="15">
        <v>119</v>
      </c>
      <c r="B122" s="59"/>
      <c r="C122" s="60"/>
      <c r="D122" s="61">
        <f t="shared" si="24"/>
        <v>0</v>
      </c>
      <c r="E122" s="18">
        <v>1400</v>
      </c>
      <c r="F122" s="17">
        <v>10</v>
      </c>
      <c r="G122" s="6">
        <f t="shared" si="26"/>
        <v>30601</v>
      </c>
      <c r="H122" s="3">
        <f>14047+3000+3000+5000+2500+3000</f>
        <v>30547</v>
      </c>
      <c r="I122" s="7"/>
      <c r="J122" s="8">
        <f t="shared" si="25"/>
        <v>-54</v>
      </c>
      <c r="L122"/>
    </row>
    <row r="123" spans="1:12" ht="15" x14ac:dyDescent="0.25">
      <c r="A123" s="15">
        <v>120</v>
      </c>
      <c r="B123" s="59"/>
      <c r="C123" s="60"/>
      <c r="D123" s="61">
        <f t="shared" si="24"/>
        <v>0</v>
      </c>
      <c r="E123" s="18">
        <v>1400</v>
      </c>
      <c r="F123" s="17">
        <v>10</v>
      </c>
      <c r="G123" s="6">
        <f t="shared" si="26"/>
        <v>30601</v>
      </c>
      <c r="H123" s="3"/>
      <c r="I123" s="7"/>
      <c r="J123" s="54">
        <f t="shared" si="25"/>
        <v>-30601</v>
      </c>
      <c r="L123"/>
    </row>
    <row r="124" spans="1:12" ht="28.5" x14ac:dyDescent="0.25">
      <c r="A124" s="50" t="s">
        <v>5</v>
      </c>
      <c r="B124" s="59">
        <v>200</v>
      </c>
      <c r="C124" s="60">
        <v>200</v>
      </c>
      <c r="D124" s="61">
        <f t="shared" si="24"/>
        <v>0</v>
      </c>
      <c r="E124" s="18">
        <v>1400</v>
      </c>
      <c r="F124" s="17">
        <v>10</v>
      </c>
      <c r="G124" s="2">
        <f>36940+E124*F124</f>
        <v>50940</v>
      </c>
      <c r="H124" s="3">
        <f>24000+8740+11200+14005</f>
        <v>57945</v>
      </c>
      <c r="I124" s="7"/>
      <c r="J124" s="46">
        <f t="shared" si="25"/>
        <v>7005</v>
      </c>
      <c r="L124" s="41"/>
    </row>
    <row r="125" spans="1:12" ht="15" x14ac:dyDescent="0.25">
      <c r="A125" s="15">
        <v>122</v>
      </c>
      <c r="B125" s="59"/>
      <c r="C125" s="60"/>
      <c r="D125" s="61">
        <f t="shared" si="24"/>
        <v>0</v>
      </c>
      <c r="E125" s="18">
        <v>1400</v>
      </c>
      <c r="F125" s="17">
        <v>10</v>
      </c>
      <c r="G125" s="6">
        <f>16601+E125*F125</f>
        <v>30601</v>
      </c>
      <c r="H125" s="3"/>
      <c r="I125" s="7"/>
      <c r="J125" s="54">
        <f t="shared" si="25"/>
        <v>-30601</v>
      </c>
      <c r="L125"/>
    </row>
    <row r="126" spans="1:12" ht="15" x14ac:dyDescent="0.25">
      <c r="A126" s="50">
        <v>124</v>
      </c>
      <c r="B126" s="59">
        <v>200</v>
      </c>
      <c r="C126" s="60">
        <v>200</v>
      </c>
      <c r="D126" s="61">
        <f t="shared" si="24"/>
        <v>0</v>
      </c>
      <c r="E126" s="18">
        <v>1400</v>
      </c>
      <c r="F126" s="17">
        <v>10</v>
      </c>
      <c r="G126" s="2">
        <f>15600+E126*F126</f>
        <v>29600</v>
      </c>
      <c r="H126" s="3">
        <f>1200+9600+12000</f>
        <v>22800</v>
      </c>
      <c r="I126" s="7"/>
      <c r="J126" s="54">
        <f t="shared" si="25"/>
        <v>-6800</v>
      </c>
      <c r="L126" s="41"/>
    </row>
    <row r="127" spans="1:12" ht="15" x14ac:dyDescent="0.25">
      <c r="A127" s="49">
        <v>125</v>
      </c>
      <c r="B127" s="36">
        <v>200</v>
      </c>
      <c r="C127" s="21">
        <v>200</v>
      </c>
      <c r="D127" s="61">
        <f t="shared" si="24"/>
        <v>0</v>
      </c>
      <c r="E127" s="18">
        <v>1400</v>
      </c>
      <c r="F127" s="17">
        <v>10</v>
      </c>
      <c r="G127" s="2">
        <f>1200+E127*F127</f>
        <v>15200</v>
      </c>
      <c r="H127" s="31">
        <f>1200+2400+1200+3000+1500+1400+1500</f>
        <v>12200</v>
      </c>
      <c r="I127" s="31"/>
      <c r="J127" s="8">
        <f t="shared" si="25"/>
        <v>-3000</v>
      </c>
      <c r="L127" s="41"/>
    </row>
    <row r="128" spans="1:12" ht="15" x14ac:dyDescent="0.25">
      <c r="A128" s="15">
        <v>126</v>
      </c>
      <c r="B128" s="59"/>
      <c r="C128" s="60"/>
      <c r="D128" s="61">
        <f t="shared" si="24"/>
        <v>0</v>
      </c>
      <c r="E128" s="18">
        <v>1400</v>
      </c>
      <c r="F128" s="17">
        <v>10</v>
      </c>
      <c r="G128" s="6">
        <f>16601+E128*F128</f>
        <v>30601</v>
      </c>
      <c r="H128" s="3"/>
      <c r="I128" s="7"/>
      <c r="J128" s="54">
        <f>H128+I128-G128</f>
        <v>-30601</v>
      </c>
      <c r="L128" s="41"/>
    </row>
    <row r="129" spans="1:12" s="1" customFormat="1" ht="15" x14ac:dyDescent="0.25">
      <c r="A129" s="49">
        <v>127</v>
      </c>
      <c r="B129" s="36">
        <v>200</v>
      </c>
      <c r="C129" s="21">
        <v>200</v>
      </c>
      <c r="D129" s="61">
        <f t="shared" si="24"/>
        <v>0</v>
      </c>
      <c r="E129" s="18">
        <v>1400</v>
      </c>
      <c r="F129" s="17">
        <v>10</v>
      </c>
      <c r="G129" s="2">
        <f>1277+E129*F129</f>
        <v>15277</v>
      </c>
      <c r="H129" s="31">
        <f>1277+2800+2800+1400+1400+1400+1400</f>
        <v>12477</v>
      </c>
      <c r="I129" s="31">
        <v>1400</v>
      </c>
      <c r="J129" s="40">
        <f t="shared" ref="J129:J131" si="27">H129+I129-G129</f>
        <v>-1400</v>
      </c>
      <c r="K129" s="45"/>
      <c r="L129" s="43"/>
    </row>
    <row r="130" spans="1:12" ht="15" hidden="1" x14ac:dyDescent="0.25">
      <c r="A130" s="13">
        <v>128</v>
      </c>
      <c r="B130" s="37"/>
      <c r="C130" s="65"/>
      <c r="D130" s="65">
        <f t="shared" si="24"/>
        <v>0</v>
      </c>
      <c r="E130" s="44"/>
      <c r="F130" s="17">
        <v>10</v>
      </c>
      <c r="G130" s="28">
        <v>0</v>
      </c>
      <c r="H130" s="27"/>
      <c r="I130" s="27"/>
      <c r="J130" s="67">
        <f t="shared" si="27"/>
        <v>0</v>
      </c>
      <c r="L130" s="41"/>
    </row>
    <row r="131" spans="1:12" ht="15" hidden="1" x14ac:dyDescent="0.25">
      <c r="A131" s="13">
        <v>129</v>
      </c>
      <c r="B131" s="37"/>
      <c r="C131" s="65"/>
      <c r="D131" s="65">
        <f t="shared" si="24"/>
        <v>0</v>
      </c>
      <c r="E131" s="44"/>
      <c r="F131" s="17">
        <v>10</v>
      </c>
      <c r="G131" s="28">
        <v>0</v>
      </c>
      <c r="H131" s="27"/>
      <c r="I131" s="27"/>
      <c r="J131" s="67">
        <f t="shared" si="27"/>
        <v>0</v>
      </c>
      <c r="L131" s="41"/>
    </row>
    <row r="132" spans="1:12" s="1" customFormat="1" ht="15" x14ac:dyDescent="0.25">
      <c r="A132" s="14">
        <v>130</v>
      </c>
      <c r="B132" s="36"/>
      <c r="C132" s="21"/>
      <c r="D132" s="61">
        <f t="shared" si="24"/>
        <v>0</v>
      </c>
      <c r="E132" s="18">
        <v>1400</v>
      </c>
      <c r="F132" s="17">
        <v>10</v>
      </c>
      <c r="G132" s="6">
        <f>1277+E132*F132</f>
        <v>15277</v>
      </c>
      <c r="H132" s="31">
        <f>1277+1400+1400+1400+1400+1400+1400+2800+1400</f>
        <v>13877</v>
      </c>
      <c r="I132" s="31">
        <v>1400</v>
      </c>
      <c r="J132" s="48">
        <f>H132+I132-G132</f>
        <v>0</v>
      </c>
      <c r="K132" s="45"/>
      <c r="L132" s="43"/>
    </row>
    <row r="133" spans="1:12" ht="15" x14ac:dyDescent="0.25">
      <c r="A133" s="49">
        <v>131</v>
      </c>
      <c r="B133" s="36">
        <v>200</v>
      </c>
      <c r="C133" s="21">
        <v>200</v>
      </c>
      <c r="D133" s="61">
        <f t="shared" si="24"/>
        <v>0</v>
      </c>
      <c r="E133" s="18">
        <v>1400</v>
      </c>
      <c r="F133" s="17">
        <v>10</v>
      </c>
      <c r="G133" s="2">
        <f>4877+E133*F133</f>
        <v>18877</v>
      </c>
      <c r="H133" s="31">
        <f>1200+5000+1400+1400+2800+1400+1400+1400+1400</f>
        <v>17400</v>
      </c>
      <c r="I133" s="31">
        <v>1400</v>
      </c>
      <c r="J133" s="40">
        <f>H133+I133-G133</f>
        <v>-77</v>
      </c>
      <c r="L133" s="41"/>
    </row>
    <row r="134" spans="1:12" ht="15" x14ac:dyDescent="0.25">
      <c r="A134" s="49">
        <v>132</v>
      </c>
      <c r="B134" s="36">
        <v>200</v>
      </c>
      <c r="C134" s="21">
        <v>200</v>
      </c>
      <c r="D134" s="61">
        <f t="shared" si="24"/>
        <v>0</v>
      </c>
      <c r="E134" s="18">
        <v>1400</v>
      </c>
      <c r="F134" s="17">
        <v>10</v>
      </c>
      <c r="G134" s="2">
        <f>4877+E134*F134</f>
        <v>18877</v>
      </c>
      <c r="H134" s="31">
        <f>1277+1200+1200+1200+1400+2800+1400+1400+2800</f>
        <v>14677</v>
      </c>
      <c r="I134" s="31"/>
      <c r="J134" s="56">
        <f>H134+I134-G134</f>
        <v>-4200</v>
      </c>
      <c r="L134" s="41"/>
    </row>
    <row r="135" spans="1:12" ht="15.75" thickBot="1" x14ac:dyDescent="0.3">
      <c r="A135" s="50">
        <v>133</v>
      </c>
      <c r="B135" s="68">
        <v>200</v>
      </c>
      <c r="C135" s="70">
        <v>200</v>
      </c>
      <c r="D135" s="61">
        <f>C135-B135</f>
        <v>0</v>
      </c>
      <c r="E135" s="18">
        <v>1400</v>
      </c>
      <c r="F135" s="17">
        <v>10</v>
      </c>
      <c r="G135" s="2">
        <f>15600+E135*F135</f>
        <v>29600</v>
      </c>
      <c r="H135" s="77">
        <f>6000+3000+3000+2000+2000+2000+1000+2000+2000+1500</f>
        <v>24500</v>
      </c>
      <c r="I135" s="74">
        <v>1500</v>
      </c>
      <c r="J135" s="54">
        <f>H135+I135-G135</f>
        <v>-3600</v>
      </c>
      <c r="L135" s="41"/>
    </row>
    <row r="136" spans="1:12" ht="15.75" thickBot="1" x14ac:dyDescent="0.3">
      <c r="A136" s="16"/>
      <c r="B136" s="19">
        <f>SUM(B5:B135)</f>
        <v>16000</v>
      </c>
      <c r="C136" s="19">
        <f>SUM(C5:C135)</f>
        <v>14410</v>
      </c>
      <c r="D136" s="64">
        <f>SUM(D5:D135)</f>
        <v>-1590</v>
      </c>
      <c r="E136" s="25">
        <f>SUM(E6:E135)</f>
        <v>172200</v>
      </c>
      <c r="F136" s="25"/>
      <c r="G136" s="9">
        <f>SUM(G6:G135)</f>
        <v>3585460</v>
      </c>
      <c r="H136" s="9">
        <f>SUM(H5:H135)</f>
        <v>2083859.4</v>
      </c>
      <c r="I136" s="9">
        <f>SUM(I6:I135)</f>
        <v>183942.6</v>
      </c>
      <c r="J136" s="10">
        <f>SUM(J6:J135)</f>
        <v>-1317658</v>
      </c>
      <c r="L136" s="41"/>
    </row>
    <row r="137" spans="1:12" ht="15" x14ac:dyDescent="0.25">
      <c r="A137" s="32"/>
      <c r="B137" s="22"/>
      <c r="C137" s="22"/>
      <c r="D137" s="22"/>
      <c r="E137" s="22"/>
      <c r="F137" s="33"/>
      <c r="G137" s="29"/>
      <c r="J137" s="58"/>
    </row>
    <row r="138" spans="1:12" ht="15.6" customHeight="1" x14ac:dyDescent="0.25">
      <c r="A138" s="34"/>
      <c r="B138" s="23"/>
      <c r="C138" s="23"/>
      <c r="D138" s="23"/>
      <c r="E138" s="23"/>
      <c r="F138" s="35"/>
      <c r="G138" s="30"/>
      <c r="L138" s="41"/>
    </row>
    <row r="139" spans="1:12" ht="15.6" customHeight="1" x14ac:dyDescent="0.25">
      <c r="A139" s="34"/>
      <c r="B139" s="23"/>
      <c r="C139" s="23"/>
      <c r="D139" s="23"/>
      <c r="E139" s="23"/>
      <c r="F139" s="35"/>
      <c r="G139" s="30"/>
    </row>
    <row r="140" spans="1:12" ht="15.6" customHeight="1" x14ac:dyDescent="0.25">
      <c r="A140" s="34"/>
      <c r="B140" s="23"/>
      <c r="C140" s="23"/>
      <c r="D140" s="23"/>
      <c r="E140" s="23"/>
      <c r="F140" s="35"/>
      <c r="G140" s="30"/>
    </row>
  </sheetData>
  <autoFilter ref="A3:J136">
    <filterColumn colId="9">
      <colorFilter dxfId="0"/>
    </filterColumn>
  </autoFilter>
  <mergeCells count="17">
    <mergeCell ref="B42:B43"/>
    <mergeCell ref="C42:C43"/>
    <mergeCell ref="D42:D43"/>
    <mergeCell ref="A1:J1"/>
    <mergeCell ref="A2:A3"/>
    <mergeCell ref="B2:C2"/>
    <mergeCell ref="D2:D3"/>
    <mergeCell ref="E2:E3"/>
    <mergeCell ref="F2:F3"/>
    <mergeCell ref="G2:I2"/>
    <mergeCell ref="J2:J3"/>
    <mergeCell ref="G42:G43"/>
    <mergeCell ref="H42:H43"/>
    <mergeCell ref="I42:I43"/>
    <mergeCell ref="J42:J43"/>
    <mergeCell ref="E42:E43"/>
    <mergeCell ref="F42:F4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7" fitToHeight="1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Инфраструктура 31.07.18</vt:lpstr>
      <vt:lpstr>'Инфраструктура 31.07.18'!Заголовки_для_печати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Голубев Александр Николаевич</cp:lastModifiedBy>
  <cp:lastPrinted>2018-06-02T08:32:26Z</cp:lastPrinted>
  <dcterms:created xsi:type="dcterms:W3CDTF">2016-01-29T19:25:15Z</dcterms:created>
  <dcterms:modified xsi:type="dcterms:W3CDTF">2018-09-28T09:48:23Z</dcterms:modified>
</cp:coreProperties>
</file>