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ЛК\"/>
    </mc:Choice>
  </mc:AlternateContent>
  <bookViews>
    <workbookView xWindow="0" yWindow="0" windowWidth="28800" windowHeight="11700" tabRatio="853"/>
  </bookViews>
  <sheets>
    <sheet name="Инфраструктура 31.12.18" sheetId="20" r:id="rId1"/>
  </sheets>
  <definedNames>
    <definedName name="_xlnm._FilterDatabase" localSheetId="0" hidden="1">'Инфраструктура 31.12.18'!$A$3:$J$135</definedName>
    <definedName name="_xlnm.Print_Titles" localSheetId="0">'Инфраструктура 31.12.18'!$2:$3</definedName>
  </definedNames>
  <calcPr calcId="162913"/>
</workbook>
</file>

<file path=xl/calcChain.xml><?xml version="1.0" encoding="utf-8"?>
<calcChain xmlns="http://schemas.openxmlformats.org/spreadsheetml/2006/main">
  <c r="J42" i="20" l="1"/>
  <c r="H42" i="20"/>
  <c r="H119" i="20"/>
  <c r="H133" i="20" l="1"/>
  <c r="H117" i="20"/>
  <c r="H113" i="20"/>
  <c r="H111" i="20"/>
  <c r="H107" i="20"/>
  <c r="H91" i="20"/>
  <c r="H88" i="20"/>
  <c r="H86" i="20"/>
  <c r="H84" i="20"/>
  <c r="H79" i="20"/>
  <c r="H71" i="20"/>
  <c r="H69" i="20"/>
  <c r="H67" i="20"/>
  <c r="H65" i="20"/>
  <c r="H64" i="20"/>
  <c r="H63" i="20"/>
  <c r="H53" i="20"/>
  <c r="H45" i="20"/>
  <c r="H44" i="20"/>
  <c r="H40" i="20"/>
  <c r="H37" i="20"/>
  <c r="H34" i="20"/>
  <c r="H31" i="20"/>
  <c r="H30" i="20"/>
  <c r="H22" i="20"/>
  <c r="H21" i="20"/>
  <c r="H20" i="20"/>
  <c r="I135" i="20"/>
  <c r="E135" i="20"/>
  <c r="C135" i="20"/>
  <c r="B135" i="20"/>
  <c r="J134" i="20"/>
  <c r="H134" i="20"/>
  <c r="G134" i="20"/>
  <c r="D134" i="20"/>
  <c r="G133" i="20"/>
  <c r="D133" i="20"/>
  <c r="H132" i="20"/>
  <c r="G132" i="20"/>
  <c r="D132" i="20"/>
  <c r="H131" i="20"/>
  <c r="G131" i="20"/>
  <c r="D131" i="20"/>
  <c r="J130" i="20"/>
  <c r="D130" i="20"/>
  <c r="J129" i="20"/>
  <c r="D129" i="20"/>
  <c r="H128" i="20"/>
  <c r="G128" i="20"/>
  <c r="D128" i="20"/>
  <c r="G127" i="20"/>
  <c r="J127" i="20" s="1"/>
  <c r="D127" i="20"/>
  <c r="H126" i="20"/>
  <c r="G126" i="20"/>
  <c r="J126" i="20" s="1"/>
  <c r="D126" i="20"/>
  <c r="H125" i="20"/>
  <c r="G125" i="20"/>
  <c r="D125" i="20"/>
  <c r="G124" i="20"/>
  <c r="J124" i="20" s="1"/>
  <c r="D124" i="20"/>
  <c r="H123" i="20"/>
  <c r="G123" i="20"/>
  <c r="D123" i="20"/>
  <c r="G122" i="20"/>
  <c r="J122" i="20" s="1"/>
  <c r="D122" i="20"/>
  <c r="H121" i="20"/>
  <c r="G121" i="20"/>
  <c r="D121" i="20"/>
  <c r="G120" i="20"/>
  <c r="J120" i="20" s="1"/>
  <c r="D120" i="20"/>
  <c r="G119" i="20"/>
  <c r="J119" i="20" s="1"/>
  <c r="D119" i="20"/>
  <c r="H118" i="20"/>
  <c r="G118" i="20"/>
  <c r="D118" i="20"/>
  <c r="G117" i="20"/>
  <c r="D117" i="20"/>
  <c r="H116" i="20"/>
  <c r="G116" i="20"/>
  <c r="J116" i="20" s="1"/>
  <c r="D116" i="20"/>
  <c r="G115" i="20"/>
  <c r="J115" i="20" s="1"/>
  <c r="D115" i="20"/>
  <c r="H114" i="20"/>
  <c r="G114" i="20"/>
  <c r="J114" i="20" s="1"/>
  <c r="D114" i="20"/>
  <c r="G113" i="20"/>
  <c r="J113" i="20" s="1"/>
  <c r="D113" i="20"/>
  <c r="H112" i="20"/>
  <c r="G112" i="20"/>
  <c r="D112" i="20"/>
  <c r="G111" i="20"/>
  <c r="J111" i="20" s="1"/>
  <c r="D111" i="20"/>
  <c r="H110" i="20"/>
  <c r="G110" i="20"/>
  <c r="D110" i="20"/>
  <c r="H109" i="20"/>
  <c r="G109" i="20"/>
  <c r="D109" i="20"/>
  <c r="G108" i="20"/>
  <c r="J108" i="20" s="1"/>
  <c r="D108" i="20"/>
  <c r="G107" i="20"/>
  <c r="D107" i="20"/>
  <c r="H106" i="20"/>
  <c r="G106" i="20"/>
  <c r="D106" i="20"/>
  <c r="G105" i="20"/>
  <c r="J105" i="20" s="1"/>
  <c r="D105" i="20"/>
  <c r="G104" i="20"/>
  <c r="J104" i="20" s="1"/>
  <c r="D104" i="20"/>
  <c r="H103" i="20"/>
  <c r="G103" i="20"/>
  <c r="J103" i="20" s="1"/>
  <c r="D103" i="20"/>
  <c r="H102" i="20"/>
  <c r="G102" i="20"/>
  <c r="D102" i="20"/>
  <c r="H101" i="20"/>
  <c r="G101" i="20"/>
  <c r="J101" i="20" s="1"/>
  <c r="D101" i="20"/>
  <c r="H100" i="20"/>
  <c r="G100" i="20"/>
  <c r="D100" i="20"/>
  <c r="H99" i="20"/>
  <c r="G99" i="20"/>
  <c r="J99" i="20" s="1"/>
  <c r="D99" i="20"/>
  <c r="J98" i="20"/>
  <c r="D98" i="20"/>
  <c r="H97" i="20"/>
  <c r="G97" i="20"/>
  <c r="D97" i="20"/>
  <c r="H96" i="20"/>
  <c r="G96" i="20"/>
  <c r="D96" i="20"/>
  <c r="H95" i="20"/>
  <c r="G95" i="20"/>
  <c r="D95" i="20"/>
  <c r="H94" i="20"/>
  <c r="G94" i="20"/>
  <c r="D94" i="20"/>
  <c r="G93" i="20"/>
  <c r="J93" i="20" s="1"/>
  <c r="D93" i="20"/>
  <c r="H92" i="20"/>
  <c r="G92" i="20"/>
  <c r="D92" i="20"/>
  <c r="G91" i="20"/>
  <c r="D91" i="20"/>
  <c r="G90" i="20"/>
  <c r="J90" i="20" s="1"/>
  <c r="D90" i="20"/>
  <c r="G89" i="20"/>
  <c r="J89" i="20" s="1"/>
  <c r="D89" i="20"/>
  <c r="G88" i="20"/>
  <c r="D88" i="20"/>
  <c r="H87" i="20"/>
  <c r="G87" i="20"/>
  <c r="D87" i="20"/>
  <c r="G86" i="20"/>
  <c r="D86" i="20"/>
  <c r="H85" i="20"/>
  <c r="G85" i="20"/>
  <c r="D85" i="20"/>
  <c r="G84" i="20"/>
  <c r="D84" i="20"/>
  <c r="G83" i="20"/>
  <c r="J83" i="20" s="1"/>
  <c r="D83" i="20"/>
  <c r="H82" i="20"/>
  <c r="G82" i="20"/>
  <c r="D82" i="20"/>
  <c r="H81" i="20"/>
  <c r="G81" i="20"/>
  <c r="D81" i="20"/>
  <c r="H80" i="20"/>
  <c r="G80" i="20"/>
  <c r="D80" i="20"/>
  <c r="G79" i="20"/>
  <c r="D79" i="20"/>
  <c r="G78" i="20"/>
  <c r="J78" i="20" s="1"/>
  <c r="D78" i="20"/>
  <c r="H77" i="20"/>
  <c r="G77" i="20"/>
  <c r="D77" i="20"/>
  <c r="G76" i="20"/>
  <c r="J76" i="20" s="1"/>
  <c r="D76" i="20"/>
  <c r="H75" i="20"/>
  <c r="G75" i="20"/>
  <c r="J75" i="20" s="1"/>
  <c r="D75" i="20"/>
  <c r="H74" i="20"/>
  <c r="G74" i="20"/>
  <c r="D74" i="20"/>
  <c r="H73" i="20"/>
  <c r="G73" i="20"/>
  <c r="J73" i="20" s="1"/>
  <c r="D73" i="20"/>
  <c r="G72" i="20"/>
  <c r="J72" i="20" s="1"/>
  <c r="D72" i="20"/>
  <c r="G71" i="20"/>
  <c r="J71" i="20" s="1"/>
  <c r="D71" i="20"/>
  <c r="H70" i="20"/>
  <c r="G70" i="20"/>
  <c r="J70" i="20" s="1"/>
  <c r="D70" i="20"/>
  <c r="G69" i="20"/>
  <c r="J69" i="20" s="1"/>
  <c r="D69" i="20"/>
  <c r="G68" i="20"/>
  <c r="J68" i="20" s="1"/>
  <c r="D68" i="20"/>
  <c r="G67" i="20"/>
  <c r="D67" i="20"/>
  <c r="G66" i="20"/>
  <c r="J66" i="20" s="1"/>
  <c r="D66" i="20"/>
  <c r="G65" i="20"/>
  <c r="D65" i="20"/>
  <c r="G64" i="20"/>
  <c r="D64" i="20"/>
  <c r="G63" i="20"/>
  <c r="D63" i="20"/>
  <c r="G62" i="20"/>
  <c r="J62" i="20" s="1"/>
  <c r="D62" i="20"/>
  <c r="H61" i="20"/>
  <c r="G61" i="20"/>
  <c r="J61" i="20" s="1"/>
  <c r="D61" i="20"/>
  <c r="G60" i="20"/>
  <c r="J60" i="20" s="1"/>
  <c r="D60" i="20"/>
  <c r="H59" i="20"/>
  <c r="G59" i="20"/>
  <c r="J59" i="20" s="1"/>
  <c r="D59" i="20"/>
  <c r="J58" i="20"/>
  <c r="D58" i="20"/>
  <c r="G57" i="20"/>
  <c r="J57" i="20" s="1"/>
  <c r="D57" i="20"/>
  <c r="H56" i="20"/>
  <c r="G56" i="20"/>
  <c r="J56" i="20" s="1"/>
  <c r="D56" i="20"/>
  <c r="G55" i="20"/>
  <c r="J55" i="20" s="1"/>
  <c r="D55" i="20"/>
  <c r="H54" i="20"/>
  <c r="G54" i="20"/>
  <c r="D54" i="20"/>
  <c r="G53" i="20"/>
  <c r="D53" i="20"/>
  <c r="G52" i="20"/>
  <c r="J52" i="20" s="1"/>
  <c r="D52" i="20"/>
  <c r="J51" i="20"/>
  <c r="H50" i="20"/>
  <c r="G50" i="20"/>
  <c r="D50" i="20"/>
  <c r="G49" i="20"/>
  <c r="J49" i="20" s="1"/>
  <c r="D49" i="20"/>
  <c r="G48" i="20"/>
  <c r="J48" i="20" s="1"/>
  <c r="D48" i="20"/>
  <c r="G47" i="20"/>
  <c r="J47" i="20" s="1"/>
  <c r="D47" i="20"/>
  <c r="H46" i="20"/>
  <c r="G46" i="20"/>
  <c r="D46" i="20"/>
  <c r="G45" i="20"/>
  <c r="J45" i="20" s="1"/>
  <c r="D45" i="20"/>
  <c r="G44" i="20"/>
  <c r="J44" i="20" s="1"/>
  <c r="D44" i="20"/>
  <c r="H43" i="20"/>
  <c r="G43" i="20"/>
  <c r="D43" i="20"/>
  <c r="G42" i="20"/>
  <c r="D42" i="20"/>
  <c r="H41" i="20"/>
  <c r="G41" i="20"/>
  <c r="J41" i="20" s="1"/>
  <c r="D41" i="20"/>
  <c r="G40" i="20"/>
  <c r="J40" i="20" s="1"/>
  <c r="D40" i="20"/>
  <c r="H39" i="20"/>
  <c r="G39" i="20"/>
  <c r="J39" i="20" s="1"/>
  <c r="D39" i="20"/>
  <c r="G38" i="20"/>
  <c r="J38" i="20" s="1"/>
  <c r="D38" i="20"/>
  <c r="G37" i="20"/>
  <c r="J37" i="20" s="1"/>
  <c r="D37" i="20"/>
  <c r="H36" i="20"/>
  <c r="G36" i="20"/>
  <c r="D36" i="20"/>
  <c r="H35" i="20"/>
  <c r="G35" i="20"/>
  <c r="D35" i="20"/>
  <c r="G34" i="20"/>
  <c r="J34" i="20" s="1"/>
  <c r="D34" i="20"/>
  <c r="H33" i="20"/>
  <c r="G33" i="20"/>
  <c r="D33" i="20"/>
  <c r="H32" i="20"/>
  <c r="G32" i="20"/>
  <c r="J32" i="20" s="1"/>
  <c r="D32" i="20"/>
  <c r="G31" i="20"/>
  <c r="J31" i="20" s="1"/>
  <c r="D31" i="20"/>
  <c r="G30" i="20"/>
  <c r="D30" i="20"/>
  <c r="J29" i="20"/>
  <c r="G28" i="20"/>
  <c r="J28" i="20" s="1"/>
  <c r="D28" i="20"/>
  <c r="H27" i="20"/>
  <c r="G27" i="20"/>
  <c r="J27" i="20" s="1"/>
  <c r="D27" i="20"/>
  <c r="H26" i="20"/>
  <c r="G26" i="20"/>
  <c r="D26" i="20"/>
  <c r="H25" i="20"/>
  <c r="G25" i="20"/>
  <c r="J25" i="20" s="1"/>
  <c r="D25" i="20"/>
  <c r="H24" i="20"/>
  <c r="G24" i="20"/>
  <c r="D24" i="20"/>
  <c r="H23" i="20"/>
  <c r="G23" i="20"/>
  <c r="J23" i="20" s="1"/>
  <c r="D23" i="20"/>
  <c r="G22" i="20"/>
  <c r="J22" i="20" s="1"/>
  <c r="D22" i="20"/>
  <c r="G21" i="20"/>
  <c r="J21" i="20" s="1"/>
  <c r="D21" i="20"/>
  <c r="G20" i="20"/>
  <c r="J20" i="20" s="1"/>
  <c r="D20" i="20"/>
  <c r="H19" i="20"/>
  <c r="G19" i="20"/>
  <c r="D19" i="20"/>
  <c r="H18" i="20"/>
  <c r="G18" i="20"/>
  <c r="D18" i="20"/>
  <c r="H17" i="20"/>
  <c r="G17" i="20"/>
  <c r="D17" i="20"/>
  <c r="H16" i="20"/>
  <c r="G16" i="20"/>
  <c r="D16" i="20"/>
  <c r="H15" i="20"/>
  <c r="G15" i="20"/>
  <c r="D15" i="20"/>
  <c r="H14" i="20"/>
  <c r="G14" i="20"/>
  <c r="D14" i="20"/>
  <c r="H13" i="20"/>
  <c r="G13" i="20"/>
  <c r="D13" i="20"/>
  <c r="H12" i="20"/>
  <c r="G12" i="20"/>
  <c r="D12" i="20"/>
  <c r="G11" i="20"/>
  <c r="J11" i="20" s="1"/>
  <c r="D11" i="20"/>
  <c r="H10" i="20"/>
  <c r="G10" i="20"/>
  <c r="J10" i="20" s="1"/>
  <c r="D10" i="20"/>
  <c r="G9" i="20"/>
  <c r="J9" i="20" s="1"/>
  <c r="D9" i="20"/>
  <c r="H8" i="20"/>
  <c r="G8" i="20"/>
  <c r="J8" i="20" s="1"/>
  <c r="D8" i="20"/>
  <c r="H7" i="20"/>
  <c r="G7" i="20"/>
  <c r="D7" i="20"/>
  <c r="H6" i="20"/>
  <c r="G6" i="20"/>
  <c r="D6" i="20"/>
  <c r="D5" i="20"/>
  <c r="J4" i="20"/>
  <c r="J85" i="20" l="1"/>
  <c r="J110" i="20"/>
  <c r="J132" i="20"/>
  <c r="J36" i="20"/>
  <c r="J53" i="20"/>
  <c r="J63" i="20"/>
  <c r="J67" i="20"/>
  <c r="J74" i="20"/>
  <c r="J102" i="20"/>
  <c r="J118" i="20"/>
  <c r="J86" i="20"/>
  <c r="J6" i="20"/>
  <c r="J30" i="20"/>
  <c r="J46" i="20"/>
  <c r="J87" i="20"/>
  <c r="J109" i="20"/>
  <c r="J112" i="20"/>
  <c r="J131" i="20"/>
  <c r="J43" i="20"/>
  <c r="J50" i="20"/>
  <c r="J54" i="20"/>
  <c r="J64" i="20"/>
  <c r="J91" i="20"/>
  <c r="J100" i="20"/>
  <c r="J125" i="20"/>
  <c r="J128" i="20"/>
  <c r="J13" i="20"/>
  <c r="J81" i="20"/>
  <c r="J14" i="20"/>
  <c r="J94" i="20"/>
  <c r="J106" i="20"/>
  <c r="J88" i="20"/>
  <c r="J15" i="20"/>
  <c r="J24" i="20"/>
  <c r="J33" i="20"/>
  <c r="J96" i="20"/>
  <c r="J65" i="20"/>
  <c r="J82" i="20"/>
  <c r="D135" i="20"/>
  <c r="J35" i="20"/>
  <c r="J121" i="20"/>
  <c r="J123" i="20"/>
  <c r="J107" i="20"/>
  <c r="J97" i="20"/>
  <c r="J92" i="20"/>
  <c r="J95" i="20"/>
  <c r="J80" i="20"/>
  <c r="J79" i="20"/>
  <c r="J84" i="20"/>
  <c r="J77" i="20"/>
  <c r="G135" i="20"/>
  <c r="J26" i="20"/>
  <c r="J7" i="20"/>
  <c r="J12" i="20"/>
  <c r="J18" i="20"/>
  <c r="J16" i="20"/>
  <c r="J17" i="20"/>
  <c r="J19" i="20"/>
  <c r="J133" i="20"/>
  <c r="J117" i="20"/>
  <c r="H135" i="20"/>
  <c r="J135" i="20" l="1"/>
</calcChain>
</file>

<file path=xl/comments1.xml><?xml version="1.0" encoding="utf-8"?>
<comments xmlns="http://schemas.openxmlformats.org/spreadsheetml/2006/main">
  <authors>
    <author>Aleksandr Golubev</author>
  </authors>
  <commentList>
    <comment ref="A131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<sst xmlns="http://schemas.openxmlformats.org/spreadsheetml/2006/main" count="15" uniqueCount="15">
  <si>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</si>
  <si>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</si>
  <si>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</si>
  <si>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</si>
  <si>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</si>
  <si>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</si>
  <si>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Месяцев (с 01.10.17)</t>
  </si>
  <si>
    <t>Сумма взноса для всех</t>
  </si>
  <si>
    <t>№ уч.</t>
  </si>
  <si>
    <t>39, 40</t>
  </si>
  <si>
    <t>Сводная таблица по начисленным и оплаченным взносам на 31.12.2018г.</t>
  </si>
  <si>
    <t>Начислено c 01.09.2016 по 31.12.2018</t>
  </si>
  <si>
    <t>Оплачено  по 30.11.2018</t>
  </si>
  <si>
    <t>Остаток  на 31.12.2018г. задолженность (-), переплата (+)</t>
  </si>
  <si>
    <t>Оплачено с 01.12.2018 по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</si>
</sst>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8" borderId="2" xfId="1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 wrapText="1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12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tabSelected="1" zoomScaleNormal="100" workbookViewId="0">
      <pane xSplit="1" ySplit="3" topLeftCell="B38" activePane="bottomRight" state="frozen"/>
      <selection pane="topRight" activeCell="C1" sqref="C1"/>
      <selection pane="bottomLeft" activeCell="A4" sqref="A4"/>
      <selection pane="bottomRight" activeCell="J42" sqref="J42"/>
    </sheetView>
  </sheetViews>
  <sheetFormatPr defaultColWidth="9.140625" defaultRowHeight="15" x14ac:dyDescent="0.25"/>
  <cols>
    <col min="1" max="1" width="9" style="11" customWidth="1"/>
    <col min="2" max="2" width="10.42578125" style="20" customWidth="1"/>
    <col min="3" max="3" width="11.5703125" style="20" customWidth="1"/>
    <col min="4" max="4" width="14.85546875" style="20" customWidth="1"/>
    <col min="5" max="5" width="11.85546875" style="20" customWidth="1"/>
    <col min="6" max="6" width="19.140625" style="26" hidden="1" customWidth="1"/>
    <col min="7" max="7" width="15.28515625" style="12" customWidth="1"/>
    <col min="8" max="8" width="13.85546875" style="12" customWidth="1"/>
    <col min="9" max="9" width="12.5703125" style="12" customWidth="1"/>
    <col min="10" max="10" width="16.7109375" style="12" customWidth="1"/>
    <col min="11" max="11" width="2.140625" style="11" customWidth="1"/>
    <col min="12" max="12" width="10.7109375" style="5" customWidth="1"/>
    <col min="13" max="15" width="9.140625" style="5" customWidth="1"/>
    <col min="16" max="16" width="11" style="5" bestFit="1" customWidth="1"/>
    <col min="17" max="16384" width="9.140625" style="5"/>
  </cols>
  <sheetData>
    <row r="1" spans="1:12" s="1" customFormat="1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45"/>
    </row>
    <row r="2" spans="1:12" s="1" customFormat="1" x14ac:dyDescent="0.25">
      <c r="A2" s="82" t="s">
        <v>8</v>
      </c>
      <c r="B2" s="84" t="s">
        <v>0</v>
      </c>
      <c r="C2" s="84"/>
      <c r="D2" s="84" t="s">
        <v>1</v>
      </c>
      <c r="E2" s="86" t="s">
        <v>7</v>
      </c>
      <c r="F2" s="88" t="s">
        <v>6</v>
      </c>
      <c r="G2" s="90" t="s">
        <v>2</v>
      </c>
      <c r="H2" s="91"/>
      <c r="I2" s="92"/>
      <c r="J2" s="93" t="s">
        <v>13</v>
      </c>
      <c r="K2" s="45"/>
    </row>
    <row r="3" spans="1:12" s="1" customFormat="1" ht="60" x14ac:dyDescent="0.25">
      <c r="A3" s="83"/>
      <c r="B3" s="37" t="s">
        <v>3</v>
      </c>
      <c r="C3" s="66" t="s">
        <v>4</v>
      </c>
      <c r="D3" s="85"/>
      <c r="E3" s="87"/>
      <c r="F3" s="89"/>
      <c r="G3" s="27" t="s">
        <v>11</v>
      </c>
      <c r="H3" s="27" t="s">
        <v>12</v>
      </c>
      <c r="I3" s="27" t="s">
        <v>14</v>
      </c>
      <c r="J3" s="94"/>
      <c r="K3" s="45"/>
    </row>
    <row r="4" spans="1:12" s="1" customFormat="1" hidden="1" x14ac:dyDescent="0.25">
      <c r="A4" s="13">
        <v>1</v>
      </c>
      <c r="B4" s="37"/>
      <c r="C4" s="66"/>
      <c r="D4" s="67"/>
      <c r="E4" s="38"/>
      <c r="F4" s="24"/>
      <c r="G4" s="28"/>
      <c r="H4" s="27"/>
      <c r="I4" s="27"/>
      <c r="J4" s="68">
        <f>H4+I4-G4</f>
        <v>0</v>
      </c>
      <c r="K4" s="45"/>
    </row>
    <row r="5" spans="1:12" s="1" customFormat="1" hidden="1" x14ac:dyDescent="0.25">
      <c r="A5" s="14">
        <v>2</v>
      </c>
      <c r="B5" s="57">
        <v>200</v>
      </c>
      <c r="C5" s="57">
        <v>200</v>
      </c>
      <c r="D5" s="59">
        <f t="shared" ref="D5:D28" si="0">C5-B5</f>
        <v>0</v>
      </c>
      <c r="E5" s="18"/>
      <c r="F5" s="17"/>
      <c r="G5" s="61"/>
      <c r="H5" s="3"/>
      <c r="I5" s="3"/>
      <c r="J5" s="4"/>
      <c r="K5" s="45"/>
    </row>
    <row r="6" spans="1:12" ht="14.45" customHeight="1" x14ac:dyDescent="0.25">
      <c r="A6" s="50">
        <v>3</v>
      </c>
      <c r="B6" s="57">
        <v>200</v>
      </c>
      <c r="C6" s="57">
        <v>200</v>
      </c>
      <c r="D6" s="59">
        <f t="shared" si="0"/>
        <v>0</v>
      </c>
      <c r="E6" s="18">
        <v>1400</v>
      </c>
      <c r="F6" s="17">
        <v>15</v>
      </c>
      <c r="G6" s="2">
        <f>15600+E6*F6</f>
        <v>36600</v>
      </c>
      <c r="H6" s="39">
        <f>1200+2400+12000+10000+10000</f>
        <v>35600</v>
      </c>
      <c r="I6" s="7"/>
      <c r="J6" s="8">
        <f>H6+I6-G6</f>
        <v>-1000</v>
      </c>
      <c r="L6" s="41"/>
    </row>
    <row r="7" spans="1:12" ht="14.45" customHeight="1" x14ac:dyDescent="0.25">
      <c r="A7" s="50">
        <v>4</v>
      </c>
      <c r="B7" s="57">
        <v>200</v>
      </c>
      <c r="C7" s="57">
        <v>200</v>
      </c>
      <c r="D7" s="59">
        <f t="shared" si="0"/>
        <v>0</v>
      </c>
      <c r="E7" s="18">
        <v>1400</v>
      </c>
      <c r="F7" s="17">
        <v>15</v>
      </c>
      <c r="G7" s="2">
        <f>16370+E7*F7</f>
        <v>37370</v>
      </c>
      <c r="H7" s="39">
        <f>6385+1277+1277+1277+2554+2400+2400+3000+2800+2800+2800+2800+4200</f>
        <v>35970</v>
      </c>
      <c r="I7" s="7">
        <v>2800</v>
      </c>
      <c r="J7" s="46">
        <f t="shared" ref="J7:J28" si="1">H7+I7-G7</f>
        <v>1400</v>
      </c>
      <c r="L7" s="41"/>
    </row>
    <row r="8" spans="1:12" ht="14.45" customHeight="1" x14ac:dyDescent="0.25">
      <c r="A8" s="50">
        <v>5</v>
      </c>
      <c r="B8" s="57">
        <v>200</v>
      </c>
      <c r="C8" s="58">
        <v>200</v>
      </c>
      <c r="D8" s="59">
        <f t="shared" si="0"/>
        <v>0</v>
      </c>
      <c r="E8" s="18">
        <v>1400</v>
      </c>
      <c r="F8" s="17">
        <v>15</v>
      </c>
      <c r="G8" s="2">
        <f>16370+E8*F8</f>
        <v>37370</v>
      </c>
      <c r="H8" s="39">
        <f>5108+6385+2477+1200+1200+1400+7000+1400+1400+1400+1400+1400+1400</f>
        <v>33170</v>
      </c>
      <c r="I8" s="7"/>
      <c r="J8" s="52">
        <f t="shared" si="1"/>
        <v>-4200</v>
      </c>
      <c r="L8" s="41"/>
    </row>
    <row r="9" spans="1:12" ht="14.45" customHeight="1" x14ac:dyDescent="0.25">
      <c r="A9" s="15">
        <v>6</v>
      </c>
      <c r="B9" s="57"/>
      <c r="C9" s="58"/>
      <c r="D9" s="59">
        <f t="shared" si="0"/>
        <v>0</v>
      </c>
      <c r="E9" s="18">
        <v>1400</v>
      </c>
      <c r="F9" s="17">
        <v>15</v>
      </c>
      <c r="G9" s="6">
        <f>16601+E9*F9</f>
        <v>37601</v>
      </c>
      <c r="H9" s="3"/>
      <c r="I9" s="7"/>
      <c r="J9" s="52">
        <f t="shared" si="1"/>
        <v>-37601</v>
      </c>
      <c r="L9"/>
    </row>
    <row r="10" spans="1:12" ht="14.45" customHeight="1" x14ac:dyDescent="0.25">
      <c r="A10" s="50">
        <v>7</v>
      </c>
      <c r="B10" s="57">
        <v>200</v>
      </c>
      <c r="C10" s="58">
        <v>200</v>
      </c>
      <c r="D10" s="59">
        <f t="shared" si="0"/>
        <v>0</v>
      </c>
      <c r="E10" s="18">
        <v>1400</v>
      </c>
      <c r="F10" s="17">
        <v>15</v>
      </c>
      <c r="G10" s="2">
        <f>15600+E10*F10</f>
        <v>36600</v>
      </c>
      <c r="H10" s="3">
        <f>11200+3200+12500</f>
        <v>26900</v>
      </c>
      <c r="I10" s="7"/>
      <c r="J10" s="60">
        <f t="shared" si="1"/>
        <v>-9700</v>
      </c>
      <c r="L10" s="41"/>
    </row>
    <row r="11" spans="1:12" ht="14.45" customHeight="1" x14ac:dyDescent="0.25">
      <c r="A11" s="15">
        <v>8</v>
      </c>
      <c r="B11" s="57"/>
      <c r="C11" s="58"/>
      <c r="D11" s="59">
        <f t="shared" si="0"/>
        <v>0</v>
      </c>
      <c r="E11" s="18">
        <v>1400</v>
      </c>
      <c r="F11" s="17">
        <v>15</v>
      </c>
      <c r="G11" s="6">
        <f>16601+E11*F11</f>
        <v>37601</v>
      </c>
      <c r="H11" s="3"/>
      <c r="I11" s="7"/>
      <c r="J11" s="60">
        <f t="shared" si="1"/>
        <v>-37601</v>
      </c>
      <c r="L11"/>
    </row>
    <row r="12" spans="1:12" ht="14.45" customHeight="1" x14ac:dyDescent="0.25">
      <c r="A12" s="42">
        <v>9</v>
      </c>
      <c r="B12" s="21"/>
      <c r="C12" s="21"/>
      <c r="D12" s="59">
        <f t="shared" si="0"/>
        <v>0</v>
      </c>
      <c r="E12" s="18">
        <v>1400</v>
      </c>
      <c r="F12" s="17">
        <v>15</v>
      </c>
      <c r="G12" s="6">
        <f>2554+E12*F12</f>
        <v>23554</v>
      </c>
      <c r="H12" s="7">
        <f>1277+15277</f>
        <v>16554</v>
      </c>
      <c r="I12" s="7"/>
      <c r="J12" s="52">
        <f t="shared" si="1"/>
        <v>-7000</v>
      </c>
      <c r="L12"/>
    </row>
    <row r="13" spans="1:12" ht="14.45" customHeight="1" x14ac:dyDescent="0.25">
      <c r="A13" s="50">
        <v>10</v>
      </c>
      <c r="B13" s="57">
        <v>200</v>
      </c>
      <c r="C13" s="58">
        <v>200</v>
      </c>
      <c r="D13" s="59">
        <f t="shared" si="0"/>
        <v>0</v>
      </c>
      <c r="E13" s="18">
        <v>1400</v>
      </c>
      <c r="F13" s="17">
        <v>15</v>
      </c>
      <c r="G13" s="2">
        <f>16370+E13*F13</f>
        <v>37370</v>
      </c>
      <c r="H13" s="3">
        <f>7200+8000+1200+15400</f>
        <v>31800</v>
      </c>
      <c r="I13" s="7"/>
      <c r="J13" s="52">
        <f t="shared" si="1"/>
        <v>-5570</v>
      </c>
      <c r="L13" s="41"/>
    </row>
    <row r="14" spans="1:12" ht="14.45" customHeight="1" x14ac:dyDescent="0.25">
      <c r="A14" s="50">
        <v>11</v>
      </c>
      <c r="B14" s="57">
        <v>200</v>
      </c>
      <c r="C14" s="58">
        <v>200</v>
      </c>
      <c r="D14" s="59">
        <f t="shared" si="0"/>
        <v>0</v>
      </c>
      <c r="E14" s="18">
        <v>1400</v>
      </c>
      <c r="F14" s="17">
        <v>15</v>
      </c>
      <c r="G14" s="2">
        <f>16370+E14*F14</f>
        <v>37370</v>
      </c>
      <c r="H14" s="3">
        <f>12770+1200+1200+2400</f>
        <v>17570</v>
      </c>
      <c r="I14" s="7"/>
      <c r="J14" s="52">
        <f t="shared" si="1"/>
        <v>-19800</v>
      </c>
      <c r="L14" s="41"/>
    </row>
    <row r="15" spans="1:12" ht="14.45" customHeight="1" x14ac:dyDescent="0.25">
      <c r="A15" s="50">
        <v>12</v>
      </c>
      <c r="B15" s="57">
        <v>200</v>
      </c>
      <c r="C15" s="58">
        <v>200</v>
      </c>
      <c r="D15" s="59">
        <f t="shared" si="0"/>
        <v>0</v>
      </c>
      <c r="E15" s="18">
        <v>1400</v>
      </c>
      <c r="F15" s="17">
        <v>15</v>
      </c>
      <c r="G15" s="2">
        <f>16370+E15*F15</f>
        <v>37370</v>
      </c>
      <c r="H15" s="3">
        <f>15324+5246+11200</f>
        <v>31770</v>
      </c>
      <c r="I15" s="7"/>
      <c r="J15" s="52">
        <f t="shared" si="1"/>
        <v>-5600</v>
      </c>
      <c r="L15" s="41"/>
    </row>
    <row r="16" spans="1:12" ht="14.45" customHeight="1" x14ac:dyDescent="0.25">
      <c r="A16" s="50">
        <v>13</v>
      </c>
      <c r="B16" s="57">
        <v>200</v>
      </c>
      <c r="C16" s="58">
        <v>200</v>
      </c>
      <c r="D16" s="59">
        <f t="shared" si="0"/>
        <v>0</v>
      </c>
      <c r="E16" s="18">
        <v>1400</v>
      </c>
      <c r="F16" s="17">
        <v>15</v>
      </c>
      <c r="G16" s="2">
        <f>15600+E16*F16</f>
        <v>36600</v>
      </c>
      <c r="H16" s="3">
        <f>6000+3600+3600+3600+6000+4000+2800</f>
        <v>29600</v>
      </c>
      <c r="I16" s="7">
        <v>5600</v>
      </c>
      <c r="J16" s="8">
        <f t="shared" si="1"/>
        <v>-1400</v>
      </c>
      <c r="L16" s="43"/>
    </row>
    <row r="17" spans="1:12" ht="14.45" customHeight="1" x14ac:dyDescent="0.25">
      <c r="A17" s="15">
        <v>14</v>
      </c>
      <c r="B17" s="57"/>
      <c r="C17" s="58"/>
      <c r="D17" s="59">
        <f t="shared" si="0"/>
        <v>0</v>
      </c>
      <c r="E17" s="18">
        <v>1400</v>
      </c>
      <c r="F17" s="17">
        <v>15</v>
      </c>
      <c r="G17" s="6">
        <f>16601+E17*F17</f>
        <v>37601</v>
      </c>
      <c r="H17" s="3">
        <f>5000</f>
        <v>5000</v>
      </c>
      <c r="I17" s="7"/>
      <c r="J17" s="52">
        <f t="shared" si="1"/>
        <v>-32601</v>
      </c>
      <c r="L17"/>
    </row>
    <row r="18" spans="1:12" ht="14.45" customHeight="1" x14ac:dyDescent="0.25">
      <c r="A18" s="50">
        <v>15</v>
      </c>
      <c r="B18" s="57">
        <v>200</v>
      </c>
      <c r="C18" s="58">
        <v>200</v>
      </c>
      <c r="D18" s="59">
        <f t="shared" si="0"/>
        <v>0</v>
      </c>
      <c r="E18" s="18">
        <v>1400</v>
      </c>
      <c r="F18" s="17">
        <v>15</v>
      </c>
      <c r="G18" s="2">
        <f>16370+E18*F18</f>
        <v>37370</v>
      </c>
      <c r="H18" s="3">
        <f>12000+2000+3800+4200+1400+2770+2800</f>
        <v>28970</v>
      </c>
      <c r="I18" s="7">
        <v>7000</v>
      </c>
      <c r="J18" s="8">
        <f t="shared" si="1"/>
        <v>-1400</v>
      </c>
      <c r="L18" s="41"/>
    </row>
    <row r="19" spans="1:12" ht="14.45" customHeight="1" x14ac:dyDescent="0.25">
      <c r="A19" s="50">
        <v>16</v>
      </c>
      <c r="B19" s="57">
        <v>200</v>
      </c>
      <c r="C19" s="58">
        <v>200</v>
      </c>
      <c r="D19" s="59">
        <f t="shared" si="0"/>
        <v>0</v>
      </c>
      <c r="E19" s="18">
        <v>1400</v>
      </c>
      <c r="F19" s="17">
        <v>15</v>
      </c>
      <c r="G19" s="2">
        <f>15600+E19*F19</f>
        <v>36600</v>
      </c>
      <c r="H19" s="3">
        <f>2400+3600+1200+3600+2400+3800+4200+2800+4200+2800+2800</f>
        <v>33800</v>
      </c>
      <c r="I19" s="7">
        <v>4200</v>
      </c>
      <c r="J19" s="46">
        <f t="shared" si="1"/>
        <v>1400</v>
      </c>
      <c r="L19" s="41"/>
    </row>
    <row r="20" spans="1:12" ht="14.45" customHeight="1" x14ac:dyDescent="0.25">
      <c r="A20" s="15">
        <v>17</v>
      </c>
      <c r="B20" s="57"/>
      <c r="C20" s="58"/>
      <c r="D20" s="59">
        <f t="shared" si="0"/>
        <v>0</v>
      </c>
      <c r="E20" s="18">
        <v>1400</v>
      </c>
      <c r="F20" s="17">
        <v>15</v>
      </c>
      <c r="G20" s="6">
        <f>16601+E20*F20</f>
        <v>37601</v>
      </c>
      <c r="H20" s="3">
        <f>12500</f>
        <v>12500</v>
      </c>
      <c r="I20" s="7"/>
      <c r="J20" s="52">
        <f t="shared" si="1"/>
        <v>-25101</v>
      </c>
      <c r="L20"/>
    </row>
    <row r="21" spans="1:12" ht="14.45" customHeight="1" x14ac:dyDescent="0.25">
      <c r="A21" s="15">
        <v>18</v>
      </c>
      <c r="B21" s="57"/>
      <c r="C21" s="58"/>
      <c r="D21" s="59">
        <f t="shared" si="0"/>
        <v>0</v>
      </c>
      <c r="E21" s="18">
        <v>1400</v>
      </c>
      <c r="F21" s="17">
        <v>15</v>
      </c>
      <c r="G21" s="6">
        <f>16601+E21*F21</f>
        <v>37601</v>
      </c>
      <c r="H21" s="3">
        <f>12500</f>
        <v>12500</v>
      </c>
      <c r="I21" s="7"/>
      <c r="J21" s="52">
        <f t="shared" si="1"/>
        <v>-25101</v>
      </c>
      <c r="L21"/>
    </row>
    <row r="22" spans="1:12" ht="14.45" customHeight="1" x14ac:dyDescent="0.25">
      <c r="A22" s="50">
        <v>19</v>
      </c>
      <c r="B22" s="57">
        <v>200</v>
      </c>
      <c r="C22" s="58">
        <v>200</v>
      </c>
      <c r="D22" s="59">
        <f t="shared" si="0"/>
        <v>0</v>
      </c>
      <c r="E22" s="18">
        <v>1400</v>
      </c>
      <c r="F22" s="17">
        <v>15</v>
      </c>
      <c r="G22" s="2">
        <f>15600+E22*F22</f>
        <v>36600</v>
      </c>
      <c r="H22" s="3">
        <f>1200+2400+2400+2400+2400+2400+2400+2800+2800+2800+2800+2800+2800+2800</f>
        <v>35200</v>
      </c>
      <c r="I22" s="7"/>
      <c r="J22" s="8">
        <f t="shared" si="1"/>
        <v>-1400</v>
      </c>
      <c r="L22" s="41"/>
    </row>
    <row r="23" spans="1:12" ht="14.45" customHeight="1" x14ac:dyDescent="0.25">
      <c r="A23" s="15">
        <v>20</v>
      </c>
      <c r="B23" s="57"/>
      <c r="C23" s="58"/>
      <c r="D23" s="59">
        <f t="shared" si="0"/>
        <v>0</v>
      </c>
      <c r="E23" s="18">
        <v>1400</v>
      </c>
      <c r="F23" s="17">
        <v>15</v>
      </c>
      <c r="G23" s="6">
        <f>16601+E23*F23</f>
        <v>37601</v>
      </c>
      <c r="H23" s="3">
        <f>6000+6000</f>
        <v>12000</v>
      </c>
      <c r="I23" s="7"/>
      <c r="J23" s="52">
        <f t="shared" si="1"/>
        <v>-25601</v>
      </c>
      <c r="L23"/>
    </row>
    <row r="24" spans="1:12" ht="14.45" customHeight="1" x14ac:dyDescent="0.25">
      <c r="A24" s="50">
        <v>21</v>
      </c>
      <c r="B24" s="57">
        <v>200</v>
      </c>
      <c r="C24" s="58">
        <v>200</v>
      </c>
      <c r="D24" s="59">
        <f t="shared" si="0"/>
        <v>0</v>
      </c>
      <c r="E24" s="18">
        <v>1400</v>
      </c>
      <c r="F24" s="17">
        <v>15</v>
      </c>
      <c r="G24" s="2">
        <f>15600+E24*F24</f>
        <v>36600</v>
      </c>
      <c r="H24" s="39">
        <f>2400+1200+2400+2400+2400+1200+1200+1200+1200+1200+2400+600+2800+1400+1400+1400+2800+2800+2800</f>
        <v>35200</v>
      </c>
      <c r="I24" s="7">
        <v>2800</v>
      </c>
      <c r="J24" s="46">
        <f t="shared" si="1"/>
        <v>1400</v>
      </c>
      <c r="L24" s="41"/>
    </row>
    <row r="25" spans="1:12" ht="14.45" customHeight="1" x14ac:dyDescent="0.25">
      <c r="A25" s="50">
        <v>22</v>
      </c>
      <c r="B25" s="57">
        <v>200</v>
      </c>
      <c r="C25" s="58"/>
      <c r="D25" s="62">
        <f t="shared" si="0"/>
        <v>-200</v>
      </c>
      <c r="E25" s="18">
        <v>1400</v>
      </c>
      <c r="F25" s="17">
        <v>15</v>
      </c>
      <c r="G25" s="2">
        <f>16601+E25*F25</f>
        <v>37601</v>
      </c>
      <c r="H25" s="39">
        <f>6000+1200+2400+4800+1200+1200+1200+1400+2800+2800+1400+5600+1400</f>
        <v>33400</v>
      </c>
      <c r="I25" s="7">
        <v>4202</v>
      </c>
      <c r="J25" s="46">
        <f t="shared" si="1"/>
        <v>1</v>
      </c>
      <c r="L25"/>
    </row>
    <row r="26" spans="1:12" ht="14.45" customHeight="1" x14ac:dyDescent="0.25">
      <c r="A26" s="50">
        <v>23</v>
      </c>
      <c r="B26" s="57">
        <v>200</v>
      </c>
      <c r="C26" s="58">
        <v>200</v>
      </c>
      <c r="D26" s="59">
        <f t="shared" si="0"/>
        <v>0</v>
      </c>
      <c r="E26" s="18">
        <v>1400</v>
      </c>
      <c r="F26" s="17">
        <v>15</v>
      </c>
      <c r="G26" s="2">
        <f>15600+E26*F26</f>
        <v>36600</v>
      </c>
      <c r="H26" s="39">
        <f>1200+1200+1200+8400+1200+1200+15200+1400</f>
        <v>31000</v>
      </c>
      <c r="I26" s="7"/>
      <c r="J26" s="52">
        <f t="shared" si="1"/>
        <v>-5600</v>
      </c>
      <c r="L26" s="41"/>
    </row>
    <row r="27" spans="1:12" ht="14.45" customHeight="1" x14ac:dyDescent="0.25">
      <c r="A27" s="50">
        <v>24</v>
      </c>
      <c r="B27" s="57">
        <v>200</v>
      </c>
      <c r="C27" s="58">
        <v>200</v>
      </c>
      <c r="D27" s="59">
        <f t="shared" si="0"/>
        <v>0</v>
      </c>
      <c r="E27" s="18">
        <v>1400</v>
      </c>
      <c r="F27" s="17">
        <v>15</v>
      </c>
      <c r="G27" s="2">
        <f>16370+E27*F27</f>
        <v>37370</v>
      </c>
      <c r="H27" s="3">
        <f>16000+6500+7200+6000</f>
        <v>35700</v>
      </c>
      <c r="I27" s="7"/>
      <c r="J27" s="8">
        <f t="shared" si="1"/>
        <v>-1670</v>
      </c>
      <c r="L27" s="41"/>
    </row>
    <row r="28" spans="1:12" ht="14.45" customHeight="1" x14ac:dyDescent="0.25">
      <c r="A28" s="15">
        <v>25</v>
      </c>
      <c r="B28" s="57"/>
      <c r="C28" s="58"/>
      <c r="D28" s="59">
        <f t="shared" si="0"/>
        <v>0</v>
      </c>
      <c r="E28" s="18">
        <v>1400</v>
      </c>
      <c r="F28" s="17">
        <v>15</v>
      </c>
      <c r="G28" s="6">
        <f>16601+E28*F28</f>
        <v>37601</v>
      </c>
      <c r="H28" s="3"/>
      <c r="I28" s="7"/>
      <c r="J28" s="52">
        <f t="shared" si="1"/>
        <v>-37601</v>
      </c>
      <c r="L28"/>
    </row>
    <row r="29" spans="1:12" ht="14.45" hidden="1" customHeight="1" x14ac:dyDescent="0.25">
      <c r="A29" s="13">
        <v>26</v>
      </c>
      <c r="B29" s="37"/>
      <c r="C29" s="66"/>
      <c r="D29" s="67"/>
      <c r="E29" s="44"/>
      <c r="F29" s="44"/>
      <c r="G29" s="28">
        <v>0</v>
      </c>
      <c r="H29" s="27"/>
      <c r="I29" s="27"/>
      <c r="J29" s="68">
        <f>H29+I29-G29</f>
        <v>0</v>
      </c>
      <c r="L29" s="41"/>
    </row>
    <row r="30" spans="1:12" ht="14.45" customHeight="1" x14ac:dyDescent="0.25">
      <c r="A30" s="50">
        <v>27</v>
      </c>
      <c r="B30" s="57">
        <v>200</v>
      </c>
      <c r="C30" s="58">
        <v>200</v>
      </c>
      <c r="D30" s="59">
        <f t="shared" ref="D30:D50" si="2">C30-B30</f>
        <v>0</v>
      </c>
      <c r="E30" s="18">
        <v>1400</v>
      </c>
      <c r="F30" s="17">
        <v>15</v>
      </c>
      <c r="G30" s="2">
        <f>15600+E30*F30</f>
        <v>36600</v>
      </c>
      <c r="H30" s="3">
        <f>2400+1200+1200+1200+1200+2400+1200+2400+1200+2400+1600+2800+1400+1400+1400+2800+1400+1400+1400+1400</f>
        <v>33800</v>
      </c>
      <c r="I30" s="7">
        <v>2800</v>
      </c>
      <c r="J30" s="46">
        <f t="shared" ref="J30:J79" si="3">H30+I30-G30</f>
        <v>0</v>
      </c>
      <c r="L30" s="41"/>
    </row>
    <row r="31" spans="1:12" ht="14.45" customHeight="1" x14ac:dyDescent="0.25">
      <c r="A31" s="15">
        <v>28</v>
      </c>
      <c r="B31" s="57"/>
      <c r="C31" s="58"/>
      <c r="D31" s="59">
        <f t="shared" si="2"/>
        <v>0</v>
      </c>
      <c r="E31" s="18">
        <v>1400</v>
      </c>
      <c r="F31" s="17">
        <v>15</v>
      </c>
      <c r="G31" s="6">
        <f>16601+E31*F31</f>
        <v>37601</v>
      </c>
      <c r="H31" s="3">
        <f>2554+2554+2554+5108+1277+1277+1277+1277+2554+1277+5000+2500+3700</f>
        <v>32909</v>
      </c>
      <c r="I31" s="7"/>
      <c r="J31" s="60">
        <f t="shared" si="3"/>
        <v>-4692</v>
      </c>
      <c r="L31"/>
    </row>
    <row r="32" spans="1:12" ht="14.45" customHeight="1" x14ac:dyDescent="0.25">
      <c r="A32" s="42">
        <v>29</v>
      </c>
      <c r="B32" s="57">
        <v>200</v>
      </c>
      <c r="C32" s="58">
        <v>200</v>
      </c>
      <c r="D32" s="59">
        <f t="shared" si="2"/>
        <v>0</v>
      </c>
      <c r="E32" s="18">
        <v>1400</v>
      </c>
      <c r="F32" s="17">
        <v>15</v>
      </c>
      <c r="G32" s="61">
        <f>15600+E32*F32</f>
        <v>36600</v>
      </c>
      <c r="H32" s="3">
        <f>9600</f>
        <v>9600</v>
      </c>
      <c r="I32" s="7"/>
      <c r="J32" s="52">
        <f t="shared" si="3"/>
        <v>-27000</v>
      </c>
      <c r="L32" s="41"/>
    </row>
    <row r="33" spans="1:13" ht="14.45" customHeight="1" x14ac:dyDescent="0.25">
      <c r="A33" s="50">
        <v>30</v>
      </c>
      <c r="B33" s="57">
        <v>200</v>
      </c>
      <c r="C33" s="58">
        <v>200</v>
      </c>
      <c r="D33" s="59">
        <f t="shared" si="2"/>
        <v>0</v>
      </c>
      <c r="E33" s="18">
        <v>1400</v>
      </c>
      <c r="F33" s="17">
        <v>15</v>
      </c>
      <c r="G33" s="2">
        <f>16370+E33*F33</f>
        <v>37370</v>
      </c>
      <c r="H33" s="3">
        <f>11000+1400+23000</f>
        <v>35400</v>
      </c>
      <c r="I33" s="7"/>
      <c r="J33" s="8">
        <f t="shared" si="3"/>
        <v>-1970</v>
      </c>
      <c r="L33" s="41"/>
    </row>
    <row r="34" spans="1:13" ht="14.45" customHeight="1" x14ac:dyDescent="0.25">
      <c r="A34" s="50">
        <v>31</v>
      </c>
      <c r="B34" s="57">
        <v>200</v>
      </c>
      <c r="C34" s="58">
        <v>200</v>
      </c>
      <c r="D34" s="59">
        <f t="shared" si="2"/>
        <v>0</v>
      </c>
      <c r="E34" s="18">
        <v>1400</v>
      </c>
      <c r="F34" s="17">
        <v>15</v>
      </c>
      <c r="G34" s="2">
        <f>15600+E34*F34</f>
        <v>36600</v>
      </c>
      <c r="H34" s="3">
        <f>1200+1200+1200+1200+1200+1200+1200+2400+2400+1200+1200+4200+1400+1400+1400+1400+2800+1400+1400+2800+2800</f>
        <v>36600</v>
      </c>
      <c r="I34" s="7">
        <v>1400</v>
      </c>
      <c r="J34" s="46">
        <f t="shared" si="3"/>
        <v>1400</v>
      </c>
      <c r="L34" s="41"/>
    </row>
    <row r="35" spans="1:13" ht="14.45" customHeight="1" x14ac:dyDescent="0.25">
      <c r="A35" s="50">
        <v>32</v>
      </c>
      <c r="B35" s="57">
        <v>200</v>
      </c>
      <c r="C35" s="58">
        <v>200</v>
      </c>
      <c r="D35" s="59">
        <f t="shared" si="2"/>
        <v>0</v>
      </c>
      <c r="E35" s="18">
        <v>1400</v>
      </c>
      <c r="F35" s="17">
        <v>15</v>
      </c>
      <c r="G35" s="2">
        <f>15600+E35*F35</f>
        <v>36600</v>
      </c>
      <c r="H35" s="3">
        <f>7200+7800+13200</f>
        <v>28200</v>
      </c>
      <c r="I35" s="7"/>
      <c r="J35" s="52">
        <f t="shared" si="3"/>
        <v>-8400</v>
      </c>
      <c r="L35" s="41"/>
    </row>
    <row r="36" spans="1:13" ht="13.15" customHeight="1" x14ac:dyDescent="0.25">
      <c r="A36" s="50">
        <v>33</v>
      </c>
      <c r="B36" s="57">
        <v>200</v>
      </c>
      <c r="C36" s="58">
        <v>200</v>
      </c>
      <c r="D36" s="59">
        <f t="shared" si="2"/>
        <v>0</v>
      </c>
      <c r="E36" s="18">
        <v>1400</v>
      </c>
      <c r="F36" s="17">
        <v>15</v>
      </c>
      <c r="G36" s="2">
        <f>15600+E36*F36</f>
        <v>36600</v>
      </c>
      <c r="H36" s="3">
        <f>1200+2400+1200+1200+1200+1200+1200+1200+1200+1200+1200+4800+2400+3800+2800+4200+5000</f>
        <v>37400</v>
      </c>
      <c r="I36" s="7"/>
      <c r="J36" s="46">
        <f t="shared" si="3"/>
        <v>800</v>
      </c>
      <c r="L36" s="41"/>
    </row>
    <row r="37" spans="1:13" ht="14.45" customHeight="1" x14ac:dyDescent="0.25">
      <c r="A37" s="50">
        <v>34</v>
      </c>
      <c r="B37" s="57">
        <v>200</v>
      </c>
      <c r="C37" s="58">
        <v>200</v>
      </c>
      <c r="D37" s="59">
        <f t="shared" si="2"/>
        <v>0</v>
      </c>
      <c r="E37" s="18">
        <v>1400</v>
      </c>
      <c r="F37" s="17">
        <v>15</v>
      </c>
      <c r="G37" s="2">
        <f>15600+E37*F37</f>
        <v>36600</v>
      </c>
      <c r="H37" s="3">
        <f>1200+1200+2400+1200+1200+1200+2400+1200+1200+1200+2400+1600+1400+1400+1400+1400+1400+1400+1400+1400+2800+1400</f>
        <v>33800</v>
      </c>
      <c r="I37" s="7">
        <v>2800</v>
      </c>
      <c r="J37" s="46">
        <f t="shared" si="3"/>
        <v>0</v>
      </c>
      <c r="L37" s="41"/>
    </row>
    <row r="38" spans="1:13" ht="14.45" customHeight="1" x14ac:dyDescent="0.25">
      <c r="A38" s="15">
        <v>35</v>
      </c>
      <c r="B38" s="57"/>
      <c r="C38" s="58"/>
      <c r="D38" s="59">
        <f t="shared" si="2"/>
        <v>0</v>
      </c>
      <c r="E38" s="18">
        <v>1400</v>
      </c>
      <c r="F38" s="17">
        <v>15</v>
      </c>
      <c r="G38" s="6">
        <f>16601+E38*F38</f>
        <v>37601</v>
      </c>
      <c r="H38" s="3"/>
      <c r="I38" s="7"/>
      <c r="J38" s="52">
        <f t="shared" si="3"/>
        <v>-37601</v>
      </c>
      <c r="L38"/>
    </row>
    <row r="39" spans="1:13" ht="14.45" customHeight="1" x14ac:dyDescent="0.25">
      <c r="A39" s="50">
        <v>36</v>
      </c>
      <c r="B39" s="57">
        <v>200</v>
      </c>
      <c r="C39" s="58"/>
      <c r="D39" s="62">
        <f t="shared" si="2"/>
        <v>-200</v>
      </c>
      <c r="E39" s="18">
        <v>1400</v>
      </c>
      <c r="F39" s="17">
        <v>15</v>
      </c>
      <c r="G39" s="2">
        <f>16370+E39*F39</f>
        <v>37370</v>
      </c>
      <c r="H39" s="3">
        <f>1277+6385+1277+3677+4000+4000+11400+1154</f>
        <v>33170</v>
      </c>
      <c r="I39" s="7">
        <v>4200</v>
      </c>
      <c r="J39" s="46">
        <f>H39+I39-G39</f>
        <v>0</v>
      </c>
      <c r="L39" s="41"/>
    </row>
    <row r="40" spans="1:13" ht="14.45" customHeight="1" x14ac:dyDescent="0.25">
      <c r="A40" s="50">
        <v>37</v>
      </c>
      <c r="B40" s="57">
        <v>200</v>
      </c>
      <c r="C40" s="58">
        <v>200</v>
      </c>
      <c r="D40" s="59">
        <f t="shared" si="2"/>
        <v>0</v>
      </c>
      <c r="E40" s="18">
        <v>1400</v>
      </c>
      <c r="F40" s="17">
        <v>15</v>
      </c>
      <c r="G40" s="2">
        <f>15600+E40*F40</f>
        <v>36600</v>
      </c>
      <c r="H40" s="3">
        <f>2400+1200+7200+2400+1200+1200+2400+1200+1200+1200+3600+1400+1400+1400+200+1400+1400+1400</f>
        <v>33800</v>
      </c>
      <c r="I40" s="7">
        <v>1400</v>
      </c>
      <c r="J40" s="8">
        <f t="shared" si="3"/>
        <v>-1400</v>
      </c>
      <c r="L40" s="41"/>
    </row>
    <row r="41" spans="1:13" ht="14.45" customHeight="1" x14ac:dyDescent="0.25">
      <c r="A41" s="50">
        <v>38</v>
      </c>
      <c r="B41" s="69">
        <v>200</v>
      </c>
      <c r="C41" s="71">
        <v>200</v>
      </c>
      <c r="D41" s="73">
        <f t="shared" si="2"/>
        <v>0</v>
      </c>
      <c r="E41" s="18">
        <v>1400</v>
      </c>
      <c r="F41" s="17">
        <v>15</v>
      </c>
      <c r="G41" s="2">
        <f>15600+E41*F41</f>
        <v>36600</v>
      </c>
      <c r="H41" s="77">
        <f>1200+1200+1200+2400+2400+2400+2400+3800+1400+2800+1400+1400+1400+2800+2800</f>
        <v>31000</v>
      </c>
      <c r="I41" s="75">
        <v>4200</v>
      </c>
      <c r="J41" s="79">
        <f t="shared" si="3"/>
        <v>-1400</v>
      </c>
      <c r="L41" s="41"/>
    </row>
    <row r="42" spans="1:13" ht="14.45" customHeight="1" x14ac:dyDescent="0.25">
      <c r="A42" s="51" t="s">
        <v>9</v>
      </c>
      <c r="B42" s="57">
        <v>200</v>
      </c>
      <c r="C42" s="58">
        <v>200</v>
      </c>
      <c r="D42" s="59">
        <f t="shared" si="2"/>
        <v>0</v>
      </c>
      <c r="E42" s="21">
        <v>1400</v>
      </c>
      <c r="F42" s="17">
        <v>15</v>
      </c>
      <c r="G42" s="98">
        <f>29800+E42*F42</f>
        <v>50800</v>
      </c>
      <c r="H42" s="3">
        <f>30800+1800+5000+7000+3400</f>
        <v>48000</v>
      </c>
      <c r="I42" s="7"/>
      <c r="J42" s="80">
        <f t="shared" si="3"/>
        <v>-2800</v>
      </c>
      <c r="L42" s="41"/>
    </row>
    <row r="43" spans="1:13" ht="14.45" customHeight="1" x14ac:dyDescent="0.25">
      <c r="A43" s="65">
        <v>41</v>
      </c>
      <c r="B43" s="70">
        <v>200</v>
      </c>
      <c r="C43" s="72">
        <v>200</v>
      </c>
      <c r="D43" s="74">
        <f t="shared" si="2"/>
        <v>0</v>
      </c>
      <c r="E43" s="95">
        <v>1400</v>
      </c>
      <c r="F43" s="96">
        <v>15</v>
      </c>
      <c r="G43" s="97">
        <f>16370+E43*F43</f>
        <v>37370</v>
      </c>
      <c r="H43" s="78">
        <f>6500+1200</f>
        <v>7700</v>
      </c>
      <c r="I43" s="76"/>
      <c r="J43" s="53">
        <f t="shared" si="3"/>
        <v>-29670</v>
      </c>
      <c r="L43" s="41"/>
      <c r="M43" s="41"/>
    </row>
    <row r="44" spans="1:13" ht="14.45" customHeight="1" x14ac:dyDescent="0.25">
      <c r="A44" s="50">
        <v>42</v>
      </c>
      <c r="B44" s="57">
        <v>200</v>
      </c>
      <c r="C44" s="58">
        <v>200</v>
      </c>
      <c r="D44" s="59">
        <f t="shared" si="2"/>
        <v>0</v>
      </c>
      <c r="E44" s="18">
        <v>1400</v>
      </c>
      <c r="F44" s="17">
        <v>15</v>
      </c>
      <c r="G44" s="2">
        <f>15600+E44*F44</f>
        <v>36600</v>
      </c>
      <c r="H44" s="3">
        <f>8400+2900+1200+2400+1200+2400+2800+5500+2800+1400+2800</f>
        <v>33800</v>
      </c>
      <c r="I44" s="7"/>
      <c r="J44" s="8">
        <f t="shared" si="3"/>
        <v>-2800</v>
      </c>
      <c r="L44" s="41"/>
    </row>
    <row r="45" spans="1:13" ht="14.45" customHeight="1" x14ac:dyDescent="0.25">
      <c r="A45" s="50">
        <v>43</v>
      </c>
      <c r="B45" s="57">
        <v>200</v>
      </c>
      <c r="C45" s="58">
        <v>400</v>
      </c>
      <c r="D45" s="47">
        <f t="shared" si="2"/>
        <v>200</v>
      </c>
      <c r="E45" s="18">
        <v>1400</v>
      </c>
      <c r="F45" s="17">
        <v>15</v>
      </c>
      <c r="G45" s="2">
        <f>15600+E45*F45</f>
        <v>36600</v>
      </c>
      <c r="H45" s="3">
        <f>1000+2400+1200+2400+1200+2500+1200+2400+1200+1500+5000+3500+1000+2300+1400+1400+2800</f>
        <v>34400</v>
      </c>
      <c r="I45" s="7">
        <v>2200</v>
      </c>
      <c r="J45" s="46">
        <f>H45+I45-G45</f>
        <v>0</v>
      </c>
      <c r="L45" s="41"/>
    </row>
    <row r="46" spans="1:13" ht="14.45" customHeight="1" x14ac:dyDescent="0.25">
      <c r="A46" s="15">
        <v>44</v>
      </c>
      <c r="B46" s="57"/>
      <c r="C46" s="58"/>
      <c r="D46" s="59">
        <f t="shared" si="2"/>
        <v>0</v>
      </c>
      <c r="E46" s="18">
        <v>1400</v>
      </c>
      <c r="F46" s="17">
        <v>15</v>
      </c>
      <c r="G46" s="6">
        <f>16601+E46*F46</f>
        <v>37601</v>
      </c>
      <c r="H46" s="3">
        <f>27801+1225</f>
        <v>29026</v>
      </c>
      <c r="I46" s="7"/>
      <c r="J46" s="52">
        <f t="shared" si="3"/>
        <v>-8575</v>
      </c>
      <c r="L46"/>
    </row>
    <row r="47" spans="1:13" ht="14.45" customHeight="1" x14ac:dyDescent="0.25">
      <c r="A47" s="42">
        <v>45</v>
      </c>
      <c r="B47" s="57">
        <v>200</v>
      </c>
      <c r="C47" s="58"/>
      <c r="D47" s="62">
        <f t="shared" si="2"/>
        <v>-200</v>
      </c>
      <c r="E47" s="18">
        <v>1400</v>
      </c>
      <c r="F47" s="17">
        <v>15</v>
      </c>
      <c r="G47" s="61">
        <f>16370+E47*F47</f>
        <v>37370</v>
      </c>
      <c r="H47" s="3"/>
      <c r="I47" s="7"/>
      <c r="J47" s="52">
        <f t="shared" si="3"/>
        <v>-37370</v>
      </c>
      <c r="L47" s="41"/>
    </row>
    <row r="48" spans="1:13" ht="14.45" customHeight="1" x14ac:dyDescent="0.25">
      <c r="A48" s="15">
        <v>46</v>
      </c>
      <c r="B48" s="57"/>
      <c r="C48" s="58"/>
      <c r="D48" s="59">
        <f t="shared" si="2"/>
        <v>0</v>
      </c>
      <c r="E48" s="18">
        <v>1400</v>
      </c>
      <c r="F48" s="17">
        <v>15</v>
      </c>
      <c r="G48" s="6">
        <f>16601+E48*F48</f>
        <v>37601</v>
      </c>
      <c r="H48" s="3"/>
      <c r="I48" s="7"/>
      <c r="J48" s="52">
        <f t="shared" si="3"/>
        <v>-37601</v>
      </c>
      <c r="L48"/>
    </row>
    <row r="49" spans="1:12" ht="14.45" customHeight="1" x14ac:dyDescent="0.25">
      <c r="A49" s="15">
        <v>47</v>
      </c>
      <c r="B49" s="57"/>
      <c r="C49" s="58"/>
      <c r="D49" s="59">
        <f t="shared" si="2"/>
        <v>0</v>
      </c>
      <c r="E49" s="18">
        <v>1400</v>
      </c>
      <c r="F49" s="17">
        <v>15</v>
      </c>
      <c r="G49" s="6">
        <f>16601+E49*F49</f>
        <v>37601</v>
      </c>
      <c r="H49" s="3"/>
      <c r="I49" s="7"/>
      <c r="J49" s="52">
        <f t="shared" si="3"/>
        <v>-37601</v>
      </c>
      <c r="L49"/>
    </row>
    <row r="50" spans="1:12" ht="14.45" customHeight="1" x14ac:dyDescent="0.25">
      <c r="A50" s="50">
        <v>48</v>
      </c>
      <c r="B50" s="57">
        <v>200</v>
      </c>
      <c r="C50" s="58">
        <v>400</v>
      </c>
      <c r="D50" s="47">
        <f t="shared" si="2"/>
        <v>200</v>
      </c>
      <c r="E50" s="18">
        <v>1400</v>
      </c>
      <c r="F50" s="17">
        <v>15</v>
      </c>
      <c r="G50" s="2">
        <f>15600+E50*F50</f>
        <v>36600</v>
      </c>
      <c r="H50" s="3">
        <f>1200+1200+1200+1200+2400+1200+2400+8400+6200</f>
        <v>25400</v>
      </c>
      <c r="I50" s="7"/>
      <c r="J50" s="52">
        <f t="shared" si="3"/>
        <v>-11200</v>
      </c>
      <c r="L50" s="41"/>
    </row>
    <row r="51" spans="1:12" ht="14.45" hidden="1" customHeight="1" x14ac:dyDescent="0.25">
      <c r="A51" s="13">
        <v>49</v>
      </c>
      <c r="B51" s="37"/>
      <c r="C51" s="66"/>
      <c r="D51" s="67"/>
      <c r="E51" s="44"/>
      <c r="F51" s="44"/>
      <c r="G51" s="28">
        <v>0</v>
      </c>
      <c r="H51" s="27"/>
      <c r="I51" s="27"/>
      <c r="J51" s="68">
        <f t="shared" si="3"/>
        <v>0</v>
      </c>
      <c r="L51" s="41"/>
    </row>
    <row r="52" spans="1:12" ht="14.45" customHeight="1" x14ac:dyDescent="0.25">
      <c r="A52" s="42">
        <v>50</v>
      </c>
      <c r="B52" s="57">
        <v>200</v>
      </c>
      <c r="C52" s="58"/>
      <c r="D52" s="62">
        <f t="shared" ref="D52:D115" si="4">C52-B52</f>
        <v>-200</v>
      </c>
      <c r="E52" s="18">
        <v>1400</v>
      </c>
      <c r="F52" s="17">
        <v>15</v>
      </c>
      <c r="G52" s="61">
        <f>16370+E52*F52</f>
        <v>37370</v>
      </c>
      <c r="H52" s="3"/>
      <c r="I52" s="7"/>
      <c r="J52" s="52">
        <f t="shared" si="3"/>
        <v>-37370</v>
      </c>
      <c r="L52" s="41"/>
    </row>
    <row r="53" spans="1:12" ht="14.45" customHeight="1" x14ac:dyDescent="0.25">
      <c r="A53" s="15">
        <v>51</v>
      </c>
      <c r="B53" s="57"/>
      <c r="C53" s="58"/>
      <c r="D53" s="59">
        <f t="shared" si="4"/>
        <v>0</v>
      </c>
      <c r="E53" s="18">
        <v>1400</v>
      </c>
      <c r="F53" s="17">
        <v>15</v>
      </c>
      <c r="G53" s="6">
        <f>16601+E53*F53</f>
        <v>37601</v>
      </c>
      <c r="H53" s="3">
        <f>5108+2554+2554+10216+4200+1400</f>
        <v>26032</v>
      </c>
      <c r="I53" s="7"/>
      <c r="J53" s="52">
        <f t="shared" si="3"/>
        <v>-11569</v>
      </c>
      <c r="L53"/>
    </row>
    <row r="54" spans="1:12" ht="14.45" customHeight="1" x14ac:dyDescent="0.25">
      <c r="A54" s="50">
        <v>52</v>
      </c>
      <c r="B54" s="57">
        <v>200</v>
      </c>
      <c r="C54" s="58">
        <v>200</v>
      </c>
      <c r="D54" s="59">
        <f t="shared" si="4"/>
        <v>0</v>
      </c>
      <c r="E54" s="18">
        <v>1400</v>
      </c>
      <c r="F54" s="17">
        <v>15</v>
      </c>
      <c r="G54" s="2">
        <f>16370+E54*F54</f>
        <v>37370</v>
      </c>
      <c r="H54" s="3">
        <f>4800+9000+3900+3600+5600+2000</f>
        <v>28900</v>
      </c>
      <c r="I54" s="7">
        <v>5865</v>
      </c>
      <c r="J54" s="8">
        <f t="shared" si="3"/>
        <v>-2605</v>
      </c>
      <c r="L54" s="41"/>
    </row>
    <row r="55" spans="1:12" ht="14.45" customHeight="1" x14ac:dyDescent="0.25">
      <c r="A55" s="49">
        <v>53</v>
      </c>
      <c r="B55" s="36">
        <v>200</v>
      </c>
      <c r="C55" s="21">
        <v>200</v>
      </c>
      <c r="D55" s="59">
        <f t="shared" si="4"/>
        <v>0</v>
      </c>
      <c r="E55" s="18">
        <v>1400</v>
      </c>
      <c r="F55" s="17">
        <v>15</v>
      </c>
      <c r="G55" s="2">
        <f>4877+E55*F55</f>
        <v>25877</v>
      </c>
      <c r="H55" s="31"/>
      <c r="I55" s="31"/>
      <c r="J55" s="52">
        <f t="shared" si="3"/>
        <v>-25877</v>
      </c>
      <c r="L55" s="41"/>
    </row>
    <row r="56" spans="1:12" ht="14.45" customHeight="1" x14ac:dyDescent="0.25">
      <c r="A56" s="15">
        <v>54</v>
      </c>
      <c r="B56" s="57"/>
      <c r="C56" s="58"/>
      <c r="D56" s="59">
        <f t="shared" si="4"/>
        <v>0</v>
      </c>
      <c r="E56" s="18">
        <v>1400</v>
      </c>
      <c r="F56" s="17">
        <v>15</v>
      </c>
      <c r="G56" s="6">
        <f>16601+E56*F56</f>
        <v>37601</v>
      </c>
      <c r="H56" s="3">
        <f>16601+14000</f>
        <v>30601</v>
      </c>
      <c r="I56" s="7"/>
      <c r="J56" s="52">
        <f t="shared" si="3"/>
        <v>-7000</v>
      </c>
      <c r="L56"/>
    </row>
    <row r="57" spans="1:12" ht="14.45" customHeight="1" x14ac:dyDescent="0.25">
      <c r="A57" s="15">
        <v>55</v>
      </c>
      <c r="B57" s="57"/>
      <c r="C57" s="58"/>
      <c r="D57" s="59">
        <f t="shared" si="4"/>
        <v>0</v>
      </c>
      <c r="E57" s="18">
        <v>1400</v>
      </c>
      <c r="F57" s="17">
        <v>15</v>
      </c>
      <c r="G57" s="6">
        <f>16601+E57*F57</f>
        <v>37601</v>
      </c>
      <c r="H57" s="3">
        <v>16601</v>
      </c>
      <c r="I57" s="7"/>
      <c r="J57" s="52">
        <f t="shared" si="3"/>
        <v>-21000</v>
      </c>
      <c r="L57"/>
    </row>
    <row r="58" spans="1:12" ht="14.45" hidden="1" customHeight="1" x14ac:dyDescent="0.25">
      <c r="A58" s="13">
        <v>56</v>
      </c>
      <c r="B58" s="37"/>
      <c r="C58" s="66"/>
      <c r="D58" s="66">
        <f t="shared" si="4"/>
        <v>0</v>
      </c>
      <c r="E58" s="44"/>
      <c r="F58" s="44"/>
      <c r="G58" s="28">
        <v>0</v>
      </c>
      <c r="H58" s="27"/>
      <c r="I58" s="27"/>
      <c r="J58" s="68">
        <f t="shared" si="3"/>
        <v>0</v>
      </c>
      <c r="L58" s="41"/>
    </row>
    <row r="59" spans="1:12" ht="14.45" customHeight="1" x14ac:dyDescent="0.25">
      <c r="A59" s="50">
        <v>57</v>
      </c>
      <c r="B59" s="57">
        <v>200</v>
      </c>
      <c r="C59" s="58">
        <v>400</v>
      </c>
      <c r="D59" s="47">
        <f t="shared" si="4"/>
        <v>200</v>
      </c>
      <c r="E59" s="18">
        <v>1400</v>
      </c>
      <c r="F59" s="17">
        <v>15</v>
      </c>
      <c r="G59" s="2">
        <f>15600+E59*F59</f>
        <v>36600</v>
      </c>
      <c r="H59" s="3">
        <f>1400+10600+1400+1000+1200+1400+2800+5600+2800+2800+2800</f>
        <v>33800</v>
      </c>
      <c r="I59" s="7">
        <v>2800</v>
      </c>
      <c r="J59" s="46">
        <f t="shared" si="3"/>
        <v>0</v>
      </c>
      <c r="L59" s="41"/>
    </row>
    <row r="60" spans="1:12" ht="14.45" customHeight="1" x14ac:dyDescent="0.25">
      <c r="A60" s="15">
        <v>58</v>
      </c>
      <c r="B60" s="57"/>
      <c r="C60" s="58"/>
      <c r="D60" s="59">
        <f t="shared" si="4"/>
        <v>0</v>
      </c>
      <c r="E60" s="18">
        <v>1400</v>
      </c>
      <c r="F60" s="17">
        <v>15</v>
      </c>
      <c r="G60" s="6">
        <f>16601+E60*F60</f>
        <v>37601</v>
      </c>
      <c r="H60" s="3"/>
      <c r="I60" s="7"/>
      <c r="J60" s="52">
        <f t="shared" si="3"/>
        <v>-37601</v>
      </c>
      <c r="L60"/>
    </row>
    <row r="61" spans="1:12" ht="14.45" customHeight="1" x14ac:dyDescent="0.25">
      <c r="A61" s="50">
        <v>59</v>
      </c>
      <c r="B61" s="57">
        <v>200</v>
      </c>
      <c r="C61" s="58">
        <v>210</v>
      </c>
      <c r="D61" s="47">
        <f t="shared" si="4"/>
        <v>10</v>
      </c>
      <c r="E61" s="18">
        <v>1400</v>
      </c>
      <c r="F61" s="17">
        <v>15</v>
      </c>
      <c r="G61" s="2">
        <f>16370+E61*F61</f>
        <v>37370</v>
      </c>
      <c r="H61" s="3">
        <f>5177+1277+3831+6408+6700+1400+5800+4200</f>
        <v>34793</v>
      </c>
      <c r="I61" s="7"/>
      <c r="J61" s="8">
        <f t="shared" si="3"/>
        <v>-2577</v>
      </c>
      <c r="L61" s="41"/>
    </row>
    <row r="62" spans="1:12" ht="14.45" customHeight="1" x14ac:dyDescent="0.25">
      <c r="A62" s="15">
        <v>60</v>
      </c>
      <c r="B62" s="57"/>
      <c r="C62" s="58"/>
      <c r="D62" s="59">
        <f t="shared" si="4"/>
        <v>0</v>
      </c>
      <c r="E62" s="18">
        <v>1400</v>
      </c>
      <c r="F62" s="17">
        <v>15</v>
      </c>
      <c r="G62" s="6">
        <f>16601+E62*F62</f>
        <v>37601</v>
      </c>
      <c r="H62" s="3"/>
      <c r="I62" s="7"/>
      <c r="J62" s="52">
        <f t="shared" si="3"/>
        <v>-37601</v>
      </c>
      <c r="L62"/>
    </row>
    <row r="63" spans="1:12" ht="14.45" customHeight="1" x14ac:dyDescent="0.25">
      <c r="A63" s="50">
        <v>61</v>
      </c>
      <c r="B63" s="57">
        <v>200</v>
      </c>
      <c r="C63" s="58">
        <v>200</v>
      </c>
      <c r="D63" s="59">
        <f t="shared" si="4"/>
        <v>0</v>
      </c>
      <c r="E63" s="18">
        <v>1400</v>
      </c>
      <c r="F63" s="17">
        <v>15</v>
      </c>
      <c r="G63" s="2">
        <f>16370+E63*F63</f>
        <v>37370</v>
      </c>
      <c r="H63" s="3">
        <f>14047+2400+1200+2400+2400+1200+2400+2400+2400+3800+1400</f>
        <v>36047</v>
      </c>
      <c r="I63" s="7">
        <v>1400</v>
      </c>
      <c r="J63" s="46">
        <f t="shared" si="3"/>
        <v>77</v>
      </c>
      <c r="L63" s="41"/>
    </row>
    <row r="64" spans="1:12" ht="14.45" customHeight="1" x14ac:dyDescent="0.25">
      <c r="A64" s="50">
        <v>62</v>
      </c>
      <c r="B64" s="57">
        <v>200</v>
      </c>
      <c r="C64" s="58">
        <v>200</v>
      </c>
      <c r="D64" s="59">
        <f t="shared" si="4"/>
        <v>0</v>
      </c>
      <c r="E64" s="18">
        <v>1400</v>
      </c>
      <c r="F64" s="17">
        <v>15</v>
      </c>
      <c r="G64" s="2">
        <f>15600+E64*F64</f>
        <v>36600</v>
      </c>
      <c r="H64" s="3">
        <f>3600+3600+1200+3600+1200+2400+5600+7000+2800+2800</f>
        <v>33800</v>
      </c>
      <c r="I64" s="7"/>
      <c r="J64" s="8">
        <f t="shared" si="3"/>
        <v>-2800</v>
      </c>
      <c r="L64" s="41"/>
    </row>
    <row r="65" spans="1:12" ht="14.45" customHeight="1" x14ac:dyDescent="0.25">
      <c r="A65" s="50">
        <v>63</v>
      </c>
      <c r="B65" s="57">
        <v>200</v>
      </c>
      <c r="C65" s="58">
        <v>200</v>
      </c>
      <c r="D65" s="59">
        <f t="shared" si="4"/>
        <v>0</v>
      </c>
      <c r="E65" s="18">
        <v>1400</v>
      </c>
      <c r="F65" s="17">
        <v>15</v>
      </c>
      <c r="G65" s="2">
        <f>16447+E65*F65</f>
        <v>37447</v>
      </c>
      <c r="H65" s="3">
        <f>6385+6000+1277+2800+5000+5000+2585+2800+5000</f>
        <v>36847</v>
      </c>
      <c r="I65" s="7"/>
      <c r="J65" s="8">
        <f t="shared" si="3"/>
        <v>-600</v>
      </c>
      <c r="L65" s="41"/>
    </row>
    <row r="66" spans="1:12" ht="14.45" customHeight="1" x14ac:dyDescent="0.25">
      <c r="A66" s="15">
        <v>64</v>
      </c>
      <c r="B66" s="57"/>
      <c r="C66" s="58"/>
      <c r="D66" s="59">
        <f t="shared" si="4"/>
        <v>0</v>
      </c>
      <c r="E66" s="18">
        <v>1400</v>
      </c>
      <c r="F66" s="17">
        <v>15</v>
      </c>
      <c r="G66" s="6">
        <f>16601+E66*F66</f>
        <v>37601</v>
      </c>
      <c r="H66" s="3"/>
      <c r="I66" s="7"/>
      <c r="J66" s="52">
        <f t="shared" si="3"/>
        <v>-37601</v>
      </c>
      <c r="L66"/>
    </row>
    <row r="67" spans="1:12" ht="14.45" customHeight="1" x14ac:dyDescent="0.25">
      <c r="A67" s="50">
        <v>65</v>
      </c>
      <c r="B67" s="57">
        <v>200</v>
      </c>
      <c r="C67" s="58">
        <v>200</v>
      </c>
      <c r="D67" s="59">
        <f t="shared" si="4"/>
        <v>0</v>
      </c>
      <c r="E67" s="18">
        <v>1400</v>
      </c>
      <c r="F67" s="17">
        <v>15</v>
      </c>
      <c r="G67" s="2">
        <f>15600+E67*F67</f>
        <v>36600</v>
      </c>
      <c r="H67" s="3">
        <f>2400+1200+1200+1200+1200+1200+1200+1200+1200+2400+1200+1200+1200+3200+2800+2800+2800+1400+2800+1400</f>
        <v>35200</v>
      </c>
      <c r="I67" s="7">
        <v>1400</v>
      </c>
      <c r="J67" s="46">
        <f t="shared" si="3"/>
        <v>0</v>
      </c>
      <c r="L67" s="41"/>
    </row>
    <row r="68" spans="1:12" ht="14.45" customHeight="1" x14ac:dyDescent="0.25">
      <c r="A68" s="15">
        <v>66</v>
      </c>
      <c r="B68" s="57"/>
      <c r="C68" s="58"/>
      <c r="D68" s="59">
        <f t="shared" si="4"/>
        <v>0</v>
      </c>
      <c r="E68" s="18">
        <v>1400</v>
      </c>
      <c r="F68" s="17">
        <v>15</v>
      </c>
      <c r="G68" s="6">
        <f>16601+E68*F68</f>
        <v>37601</v>
      </c>
      <c r="H68" s="3"/>
      <c r="I68" s="7"/>
      <c r="J68" s="52">
        <f t="shared" si="3"/>
        <v>-37601</v>
      </c>
      <c r="L68"/>
    </row>
    <row r="69" spans="1:12" ht="14.45" customHeight="1" x14ac:dyDescent="0.25">
      <c r="A69" s="15">
        <v>67</v>
      </c>
      <c r="B69" s="57"/>
      <c r="C69" s="58"/>
      <c r="D69" s="59">
        <f t="shared" si="4"/>
        <v>0</v>
      </c>
      <c r="E69" s="18">
        <v>1400</v>
      </c>
      <c r="F69" s="17">
        <v>15</v>
      </c>
      <c r="G69" s="6">
        <f>16601+E69*F69</f>
        <v>37601</v>
      </c>
      <c r="H69" s="3">
        <f>6350+2540+1270+1270+1270+2600+1300+1300+1300+1300+1300+1300+1300+1300+1300+1500+1400+1400+2800+1400</f>
        <v>35500</v>
      </c>
      <c r="I69" s="7">
        <v>1400</v>
      </c>
      <c r="J69" s="8">
        <f t="shared" si="3"/>
        <v>-701</v>
      </c>
      <c r="L69"/>
    </row>
    <row r="70" spans="1:12" ht="14.45" customHeight="1" x14ac:dyDescent="0.25">
      <c r="A70" s="50">
        <v>68</v>
      </c>
      <c r="B70" s="57">
        <v>200</v>
      </c>
      <c r="C70" s="58">
        <v>200</v>
      </c>
      <c r="D70" s="59">
        <f t="shared" si="4"/>
        <v>0</v>
      </c>
      <c r="E70" s="18">
        <v>1400</v>
      </c>
      <c r="F70" s="17">
        <v>15</v>
      </c>
      <c r="G70" s="2">
        <f>15600+E70*F70</f>
        <v>36600</v>
      </c>
      <c r="H70" s="3">
        <f>1200+2400+2400+2400+1200+1000+1200+1200+2400+1200+1200+1200+1200+1200+1200+1200+1200+1200+1400+3400+1400+2800</f>
        <v>35200</v>
      </c>
      <c r="I70" s="7">
        <v>1400</v>
      </c>
      <c r="J70" s="46">
        <f t="shared" si="3"/>
        <v>0</v>
      </c>
      <c r="L70" s="41"/>
    </row>
    <row r="71" spans="1:12" ht="14.45" customHeight="1" x14ac:dyDescent="0.25">
      <c r="A71" s="15">
        <v>69</v>
      </c>
      <c r="B71" s="57"/>
      <c r="C71" s="58"/>
      <c r="D71" s="59">
        <f t="shared" si="4"/>
        <v>0</v>
      </c>
      <c r="E71" s="18">
        <v>1400</v>
      </c>
      <c r="F71" s="17">
        <v>15</v>
      </c>
      <c r="G71" s="6">
        <f>16601+E71*F71</f>
        <v>37601</v>
      </c>
      <c r="H71" s="3">
        <f>5000+2800+6400+1400+8001+1400+1400+1400+1400+1400+1400+2800</f>
        <v>34801</v>
      </c>
      <c r="I71" s="7">
        <v>1400</v>
      </c>
      <c r="J71" s="8">
        <f t="shared" si="3"/>
        <v>-1400</v>
      </c>
      <c r="L71"/>
    </row>
    <row r="72" spans="1:12" ht="14.45" customHeight="1" x14ac:dyDescent="0.25">
      <c r="A72" s="42">
        <v>70</v>
      </c>
      <c r="B72" s="57">
        <v>200</v>
      </c>
      <c r="C72" s="58"/>
      <c r="D72" s="62">
        <f t="shared" si="4"/>
        <v>-200</v>
      </c>
      <c r="E72" s="18">
        <v>1400</v>
      </c>
      <c r="F72" s="17">
        <v>15</v>
      </c>
      <c r="G72" s="61">
        <f>15600+E72*F72</f>
        <v>36600</v>
      </c>
      <c r="H72" s="3"/>
      <c r="I72" s="7"/>
      <c r="J72" s="52">
        <f t="shared" si="3"/>
        <v>-36600</v>
      </c>
      <c r="L72" s="41"/>
    </row>
    <row r="73" spans="1:12" ht="14.45" customHeight="1" x14ac:dyDescent="0.25">
      <c r="A73" s="50">
        <v>71</v>
      </c>
      <c r="B73" s="57">
        <v>200</v>
      </c>
      <c r="C73" s="58">
        <v>200</v>
      </c>
      <c r="D73" s="59">
        <f t="shared" si="4"/>
        <v>0</v>
      </c>
      <c r="E73" s="18">
        <v>1400</v>
      </c>
      <c r="F73" s="17">
        <v>15</v>
      </c>
      <c r="G73" s="2">
        <f>15600+E73*F73</f>
        <v>36600</v>
      </c>
      <c r="H73" s="3">
        <f>14400+1200+4200+2800+2800+1200+4400</f>
        <v>31000</v>
      </c>
      <c r="I73" s="7">
        <v>5600</v>
      </c>
      <c r="J73" s="46">
        <f t="shared" si="3"/>
        <v>0</v>
      </c>
      <c r="L73" s="41"/>
    </row>
    <row r="74" spans="1:12" ht="14.45" customHeight="1" x14ac:dyDescent="0.25">
      <c r="A74" s="50">
        <v>72</v>
      </c>
      <c r="B74" s="57">
        <v>200</v>
      </c>
      <c r="C74" s="58"/>
      <c r="D74" s="62">
        <f t="shared" si="4"/>
        <v>-200</v>
      </c>
      <c r="E74" s="18">
        <v>1400</v>
      </c>
      <c r="F74" s="17">
        <v>15</v>
      </c>
      <c r="G74" s="2">
        <f>15600+E74*F74</f>
        <v>36600</v>
      </c>
      <c r="H74" s="3">
        <f>11500+20000</f>
        <v>31500</v>
      </c>
      <c r="I74" s="7"/>
      <c r="J74" s="52">
        <f t="shared" si="3"/>
        <v>-5100</v>
      </c>
      <c r="L74" s="41"/>
    </row>
    <row r="75" spans="1:12" ht="14.45" customHeight="1" x14ac:dyDescent="0.25">
      <c r="A75" s="50">
        <v>73</v>
      </c>
      <c r="B75" s="57">
        <v>200</v>
      </c>
      <c r="C75" s="58">
        <v>200</v>
      </c>
      <c r="D75" s="59">
        <f t="shared" si="4"/>
        <v>0</v>
      </c>
      <c r="E75" s="18">
        <v>1400</v>
      </c>
      <c r="F75" s="17">
        <v>15</v>
      </c>
      <c r="G75" s="2">
        <f>14400+E75*F75</f>
        <v>35400</v>
      </c>
      <c r="H75" s="3">
        <f>1400+4200+1200+1400+2800+1400+1200+1400+4200+1500+2900+2800+4200</f>
        <v>30600</v>
      </c>
      <c r="I75" s="7">
        <v>2800</v>
      </c>
      <c r="J75" s="8">
        <f t="shared" si="3"/>
        <v>-2000</v>
      </c>
      <c r="L75" s="41"/>
    </row>
    <row r="76" spans="1:12" ht="14.45" customHeight="1" x14ac:dyDescent="0.25">
      <c r="A76" s="15">
        <v>74</v>
      </c>
      <c r="B76" s="57"/>
      <c r="C76" s="58"/>
      <c r="D76" s="59">
        <f t="shared" si="4"/>
        <v>0</v>
      </c>
      <c r="E76" s="18">
        <v>1400</v>
      </c>
      <c r="F76" s="17">
        <v>15</v>
      </c>
      <c r="G76" s="6">
        <f>16601+E76*F76</f>
        <v>37601</v>
      </c>
      <c r="H76" s="3"/>
      <c r="I76" s="7"/>
      <c r="J76" s="52">
        <f t="shared" si="3"/>
        <v>-37601</v>
      </c>
      <c r="L76"/>
    </row>
    <row r="77" spans="1:12" ht="14.45" customHeight="1" x14ac:dyDescent="0.25">
      <c r="A77" s="50">
        <v>75</v>
      </c>
      <c r="B77" s="57">
        <v>200</v>
      </c>
      <c r="C77" s="58">
        <v>200</v>
      </c>
      <c r="D77" s="59">
        <f t="shared" si="4"/>
        <v>0</v>
      </c>
      <c r="E77" s="18">
        <v>1400</v>
      </c>
      <c r="F77" s="17">
        <v>15</v>
      </c>
      <c r="G77" s="2">
        <f>15600+E77*F77</f>
        <v>36600</v>
      </c>
      <c r="H77" s="3">
        <f>1200+3600+1200+2400+1200+3600+1200+1200+1200+4400+2800+2800+1400+1400+1400+1400</f>
        <v>32400</v>
      </c>
      <c r="I77" s="7"/>
      <c r="J77" s="52">
        <f t="shared" si="3"/>
        <v>-4200</v>
      </c>
      <c r="L77" s="41"/>
    </row>
    <row r="78" spans="1:12" ht="14.45" customHeight="1" x14ac:dyDescent="0.25">
      <c r="A78" s="15">
        <v>76</v>
      </c>
      <c r="B78" s="57"/>
      <c r="C78" s="58"/>
      <c r="D78" s="59">
        <f t="shared" si="4"/>
        <v>0</v>
      </c>
      <c r="E78" s="18">
        <v>1400</v>
      </c>
      <c r="F78" s="17">
        <v>15</v>
      </c>
      <c r="G78" s="6">
        <f>16601+E78*F78</f>
        <v>37601</v>
      </c>
      <c r="H78" s="3"/>
      <c r="I78" s="7"/>
      <c r="J78" s="52">
        <f t="shared" si="3"/>
        <v>-37601</v>
      </c>
      <c r="L78"/>
    </row>
    <row r="79" spans="1:12" ht="14.45" customHeight="1" x14ac:dyDescent="0.25">
      <c r="A79" s="50">
        <v>77</v>
      </c>
      <c r="B79" s="57">
        <v>200</v>
      </c>
      <c r="C79" s="58">
        <v>200</v>
      </c>
      <c r="D79" s="59">
        <f t="shared" si="4"/>
        <v>0</v>
      </c>
      <c r="E79" s="18">
        <v>1400</v>
      </c>
      <c r="F79" s="17">
        <v>15</v>
      </c>
      <c r="G79" s="2">
        <f>15600+E79*F79</f>
        <v>36600</v>
      </c>
      <c r="H79" s="3">
        <f>2400+2400+3600+1200+1200+1200+1200+1200+1200+2400+1200+1200+1200+1200+1200+2800+1400+2800+1400+2800</f>
        <v>35200</v>
      </c>
      <c r="I79" s="7">
        <v>1400</v>
      </c>
      <c r="J79" s="64">
        <f t="shared" si="3"/>
        <v>0</v>
      </c>
      <c r="L79" s="41"/>
    </row>
    <row r="80" spans="1:12" ht="14.45" customHeight="1" x14ac:dyDescent="0.25">
      <c r="A80" s="14">
        <v>78</v>
      </c>
      <c r="B80" s="36"/>
      <c r="C80" s="21"/>
      <c r="D80" s="59">
        <f t="shared" si="4"/>
        <v>0</v>
      </c>
      <c r="E80" s="18">
        <v>1400</v>
      </c>
      <c r="F80" s="17">
        <v>15</v>
      </c>
      <c r="G80" s="6">
        <f>6385+E80*F80</f>
        <v>27385</v>
      </c>
      <c r="H80" s="31">
        <f>6400</f>
        <v>6400</v>
      </c>
      <c r="I80" s="31"/>
      <c r="J80" s="54">
        <f>H80+I80-G80</f>
        <v>-20985</v>
      </c>
      <c r="L80"/>
    </row>
    <row r="81" spans="1:12" ht="14.45" customHeight="1" x14ac:dyDescent="0.25">
      <c r="A81" s="50">
        <v>79</v>
      </c>
      <c r="B81" s="57">
        <v>200</v>
      </c>
      <c r="C81" s="58">
        <v>200</v>
      </c>
      <c r="D81" s="59">
        <f t="shared" si="4"/>
        <v>0</v>
      </c>
      <c r="E81" s="18">
        <v>1400</v>
      </c>
      <c r="F81" s="17">
        <v>15</v>
      </c>
      <c r="G81" s="2">
        <f>15093+E81*F81</f>
        <v>36093</v>
      </c>
      <c r="H81" s="3">
        <f>1200+1272+1200+1436+1277+1277+2544+1277+1200+1200+1200+2400+7010+1200+1200+4800+1600</f>
        <v>33293</v>
      </c>
      <c r="I81" s="7">
        <v>2800</v>
      </c>
      <c r="J81" s="46">
        <f>H81+I81-G81</f>
        <v>0</v>
      </c>
      <c r="L81" s="41"/>
    </row>
    <row r="82" spans="1:12" ht="14.45" customHeight="1" x14ac:dyDescent="0.25">
      <c r="A82" s="14">
        <v>80</v>
      </c>
      <c r="B82" s="36"/>
      <c r="C82" s="21"/>
      <c r="D82" s="59">
        <f t="shared" si="4"/>
        <v>0</v>
      </c>
      <c r="E82" s="18">
        <v>1400</v>
      </c>
      <c r="F82" s="17">
        <v>15</v>
      </c>
      <c r="G82" s="6">
        <f>12770+E82*F82</f>
        <v>33770</v>
      </c>
      <c r="H82" s="31">
        <f>3200+3000+5400+3500+3500+1500+5000</f>
        <v>25100</v>
      </c>
      <c r="I82" s="31"/>
      <c r="J82" s="54">
        <f>H82+I82-G82</f>
        <v>-8670</v>
      </c>
      <c r="L82"/>
    </row>
    <row r="83" spans="1:12" ht="14.45" customHeight="1" x14ac:dyDescent="0.25">
      <c r="A83" s="14">
        <v>81</v>
      </c>
      <c r="B83" s="36"/>
      <c r="C83" s="21"/>
      <c r="D83" s="59">
        <f t="shared" si="4"/>
        <v>0</v>
      </c>
      <c r="E83" s="18">
        <v>1400</v>
      </c>
      <c r="F83" s="17">
        <v>15</v>
      </c>
      <c r="G83" s="6">
        <f>2554+E83*F83</f>
        <v>23554</v>
      </c>
      <c r="H83" s="31"/>
      <c r="I83" s="31"/>
      <c r="J83" s="54">
        <f>H83+I83-G83</f>
        <v>-23554</v>
      </c>
      <c r="L83"/>
    </row>
    <row r="84" spans="1:12" ht="14.45" customHeight="1" x14ac:dyDescent="0.25">
      <c r="A84" s="50">
        <v>82</v>
      </c>
      <c r="B84" s="57">
        <v>200</v>
      </c>
      <c r="C84" s="58">
        <v>200</v>
      </c>
      <c r="D84" s="59">
        <f t="shared" si="4"/>
        <v>0</v>
      </c>
      <c r="E84" s="18">
        <v>1400</v>
      </c>
      <c r="F84" s="17">
        <v>15</v>
      </c>
      <c r="G84" s="2">
        <f>15600+E84*F84</f>
        <v>36600</v>
      </c>
      <c r="H84" s="3">
        <f>2400+1200+1200+1200+1200+1200+1200+1200+1200+1200+1200+1200+1400+1400+4200+2800+1400+1400+1400+4200</f>
        <v>33800</v>
      </c>
      <c r="I84" s="7">
        <v>1400</v>
      </c>
      <c r="J84" s="8">
        <f t="shared" ref="J84:J97" si="5">H84+I84-G84</f>
        <v>-1400</v>
      </c>
      <c r="L84" s="41"/>
    </row>
    <row r="85" spans="1:12" ht="14.45" customHeight="1" x14ac:dyDescent="0.25">
      <c r="A85" s="42">
        <v>83</v>
      </c>
      <c r="B85" s="57">
        <v>200</v>
      </c>
      <c r="C85" s="58"/>
      <c r="D85" s="62">
        <f t="shared" si="4"/>
        <v>-200</v>
      </c>
      <c r="E85" s="18">
        <v>1400</v>
      </c>
      <c r="F85" s="17">
        <v>15</v>
      </c>
      <c r="G85" s="61">
        <f>15600+E85*F85</f>
        <v>36600</v>
      </c>
      <c r="H85" s="3">
        <f>29600+1400+1400</f>
        <v>32400</v>
      </c>
      <c r="I85" s="7">
        <v>2800</v>
      </c>
      <c r="J85" s="8">
        <f t="shared" si="5"/>
        <v>-1400</v>
      </c>
      <c r="L85" s="41"/>
    </row>
    <row r="86" spans="1:12" s="1" customFormat="1" ht="14.45" customHeight="1" x14ac:dyDescent="0.25">
      <c r="A86" s="42">
        <v>84</v>
      </c>
      <c r="B86" s="21"/>
      <c r="C86" s="21"/>
      <c r="D86" s="59">
        <f t="shared" si="4"/>
        <v>0</v>
      </c>
      <c r="E86" s="18">
        <v>1400</v>
      </c>
      <c r="F86" s="17">
        <v>15</v>
      </c>
      <c r="G86" s="61">
        <f>15600+E86*F86</f>
        <v>36600</v>
      </c>
      <c r="H86" s="7">
        <f>29600+1400+1400+2800</f>
        <v>35200</v>
      </c>
      <c r="I86" s="7">
        <v>1400</v>
      </c>
      <c r="J86" s="46">
        <f t="shared" si="5"/>
        <v>0</v>
      </c>
      <c r="K86" s="45"/>
      <c r="L86" s="43"/>
    </row>
    <row r="87" spans="1:12" ht="14.45" customHeight="1" x14ac:dyDescent="0.25">
      <c r="A87" s="50">
        <v>85</v>
      </c>
      <c r="B87" s="57">
        <v>200</v>
      </c>
      <c r="C87" s="58"/>
      <c r="D87" s="62">
        <f t="shared" si="4"/>
        <v>-200</v>
      </c>
      <c r="E87" s="18">
        <v>1400</v>
      </c>
      <c r="F87" s="17">
        <v>15</v>
      </c>
      <c r="G87" s="2">
        <f>15600+E87*F87</f>
        <v>36600</v>
      </c>
      <c r="H87" s="3">
        <f>4800+8400+15000</f>
        <v>28200</v>
      </c>
      <c r="I87" s="7"/>
      <c r="J87" s="52">
        <f t="shared" si="5"/>
        <v>-8400</v>
      </c>
      <c r="L87" s="41"/>
    </row>
    <row r="88" spans="1:12" ht="14.45" customHeight="1" x14ac:dyDescent="0.25">
      <c r="A88" s="50">
        <v>86</v>
      </c>
      <c r="B88" s="57">
        <v>200</v>
      </c>
      <c r="C88" s="58">
        <v>200</v>
      </c>
      <c r="D88" s="59">
        <f t="shared" si="4"/>
        <v>0</v>
      </c>
      <c r="E88" s="18">
        <v>1400</v>
      </c>
      <c r="F88" s="17">
        <v>15</v>
      </c>
      <c r="G88" s="2">
        <f>15600+E88*F88</f>
        <v>36600</v>
      </c>
      <c r="H88" s="3">
        <f>2400+3600+3600+2400+1200+3600+5000+5000+2000+5000</f>
        <v>33800</v>
      </c>
      <c r="I88" s="7"/>
      <c r="J88" s="8">
        <f t="shared" si="5"/>
        <v>-2800</v>
      </c>
      <c r="L88" s="41"/>
    </row>
    <row r="89" spans="1:12" ht="14.45" customHeight="1" x14ac:dyDescent="0.25">
      <c r="A89" s="15">
        <v>87</v>
      </c>
      <c r="B89" s="57"/>
      <c r="C89" s="58"/>
      <c r="D89" s="59">
        <f t="shared" si="4"/>
        <v>0</v>
      </c>
      <c r="E89" s="18">
        <v>1400</v>
      </c>
      <c r="F89" s="17">
        <v>15</v>
      </c>
      <c r="G89" s="6">
        <f>16601+E89*F89</f>
        <v>37601</v>
      </c>
      <c r="H89" s="3"/>
      <c r="I89" s="7"/>
      <c r="J89" s="52">
        <f t="shared" si="5"/>
        <v>-37601</v>
      </c>
      <c r="L89"/>
    </row>
    <row r="90" spans="1:12" ht="14.45" customHeight="1" x14ac:dyDescent="0.25">
      <c r="A90" s="15">
        <v>88</v>
      </c>
      <c r="B90" s="57"/>
      <c r="C90" s="58"/>
      <c r="D90" s="59">
        <f t="shared" si="4"/>
        <v>0</v>
      </c>
      <c r="E90" s="18">
        <v>1400</v>
      </c>
      <c r="F90" s="17">
        <v>15</v>
      </c>
      <c r="G90" s="6">
        <f>16601+E90*F90</f>
        <v>37601</v>
      </c>
      <c r="H90" s="3"/>
      <c r="I90" s="7"/>
      <c r="J90" s="52">
        <f t="shared" si="5"/>
        <v>-37601</v>
      </c>
      <c r="L90"/>
    </row>
    <row r="91" spans="1:12" ht="14.45" customHeight="1" x14ac:dyDescent="0.25">
      <c r="A91" s="50">
        <v>89</v>
      </c>
      <c r="B91" s="21">
        <v>200</v>
      </c>
      <c r="C91" s="21">
        <v>200</v>
      </c>
      <c r="D91" s="59">
        <f t="shared" si="4"/>
        <v>0</v>
      </c>
      <c r="E91" s="18">
        <v>1400</v>
      </c>
      <c r="F91" s="17">
        <v>15</v>
      </c>
      <c r="G91" s="2">
        <f>16370+E91*F91</f>
        <v>37370</v>
      </c>
      <c r="H91" s="3">
        <f>23370+1400+2800+1400+1400+1400+2800</f>
        <v>34570</v>
      </c>
      <c r="I91" s="7"/>
      <c r="J91" s="8">
        <f t="shared" si="5"/>
        <v>-2800</v>
      </c>
      <c r="L91" s="41"/>
    </row>
    <row r="92" spans="1:12" ht="14.45" customHeight="1" x14ac:dyDescent="0.25">
      <c r="A92" s="50">
        <v>90</v>
      </c>
      <c r="B92" s="57">
        <v>200</v>
      </c>
      <c r="C92" s="58">
        <v>200</v>
      </c>
      <c r="D92" s="59">
        <f t="shared" si="4"/>
        <v>0</v>
      </c>
      <c r="E92" s="18">
        <v>1400</v>
      </c>
      <c r="F92" s="17">
        <v>15</v>
      </c>
      <c r="G92" s="2">
        <f>15600+E92*F92</f>
        <v>36600</v>
      </c>
      <c r="H92" s="3">
        <f>1200+1200+1200+1200+1200+1200+1200+1200+1200+1200+1200+1200+1200+1400+1400+1400+1400+1400+1400+1400+1400+1400+1400+1400+5000</f>
        <v>36000</v>
      </c>
      <c r="I92" s="7"/>
      <c r="J92" s="8">
        <f t="shared" si="5"/>
        <v>-600</v>
      </c>
      <c r="L92" s="41"/>
    </row>
    <row r="93" spans="1:12" ht="14.45" customHeight="1" x14ac:dyDescent="0.25">
      <c r="A93" s="15">
        <v>91</v>
      </c>
      <c r="B93" s="57"/>
      <c r="C93" s="58"/>
      <c r="D93" s="59">
        <f t="shared" si="4"/>
        <v>0</v>
      </c>
      <c r="E93" s="18">
        <v>1400</v>
      </c>
      <c r="F93" s="17">
        <v>15</v>
      </c>
      <c r="G93" s="6">
        <f>16601+E93*F93</f>
        <v>37601</v>
      </c>
      <c r="H93" s="3"/>
      <c r="I93" s="7"/>
      <c r="J93" s="52">
        <f t="shared" si="5"/>
        <v>-37601</v>
      </c>
      <c r="L93"/>
    </row>
    <row r="94" spans="1:12" ht="14.45" customHeight="1" x14ac:dyDescent="0.25">
      <c r="A94" s="50">
        <v>92</v>
      </c>
      <c r="B94" s="57">
        <v>200</v>
      </c>
      <c r="C94" s="58">
        <v>200</v>
      </c>
      <c r="D94" s="59">
        <f t="shared" si="4"/>
        <v>0</v>
      </c>
      <c r="E94" s="18">
        <v>1400</v>
      </c>
      <c r="F94" s="17">
        <v>15</v>
      </c>
      <c r="G94" s="2">
        <f>15600+E94*F94</f>
        <v>36600</v>
      </c>
      <c r="H94" s="3">
        <f>1200+12000+3600+3600+2400+2600+2600+1600+2800</f>
        <v>32400</v>
      </c>
      <c r="I94" s="7">
        <v>2800</v>
      </c>
      <c r="J94" s="8">
        <f t="shared" si="5"/>
        <v>-1400</v>
      </c>
      <c r="L94" s="41"/>
    </row>
    <row r="95" spans="1:12" ht="14.45" customHeight="1" x14ac:dyDescent="0.25">
      <c r="A95" s="50">
        <v>93</v>
      </c>
      <c r="B95" s="57">
        <v>200</v>
      </c>
      <c r="C95" s="58">
        <v>200</v>
      </c>
      <c r="D95" s="59">
        <f t="shared" si="4"/>
        <v>0</v>
      </c>
      <c r="E95" s="18">
        <v>1400</v>
      </c>
      <c r="F95" s="17">
        <v>15</v>
      </c>
      <c r="G95" s="2">
        <f>15600+E95*F95</f>
        <v>36600</v>
      </c>
      <c r="H95" s="3">
        <f>1200+2400+1200+2400+2400+2400+1200+1200+7000+2800+1400+2800+1400+2600</f>
        <v>32400</v>
      </c>
      <c r="I95" s="7"/>
      <c r="J95" s="52">
        <f t="shared" si="5"/>
        <v>-4200</v>
      </c>
      <c r="L95" s="41"/>
    </row>
    <row r="96" spans="1:12" ht="14.45" customHeight="1" x14ac:dyDescent="0.25">
      <c r="A96" s="50">
        <v>94</v>
      </c>
      <c r="B96" s="57">
        <v>200</v>
      </c>
      <c r="C96" s="58">
        <v>200</v>
      </c>
      <c r="D96" s="59">
        <f t="shared" si="4"/>
        <v>0</v>
      </c>
      <c r="E96" s="18">
        <v>1400</v>
      </c>
      <c r="F96" s="17">
        <v>15</v>
      </c>
      <c r="G96" s="2">
        <f>15600+E96*F96</f>
        <v>36600</v>
      </c>
      <c r="H96" s="3">
        <f>1400+5000</f>
        <v>6400</v>
      </c>
      <c r="I96" s="7"/>
      <c r="J96" s="52">
        <f t="shared" si="5"/>
        <v>-30200</v>
      </c>
      <c r="L96" s="41"/>
    </row>
    <row r="97" spans="1:12" ht="14.45" customHeight="1" x14ac:dyDescent="0.25">
      <c r="A97" s="50">
        <v>95</v>
      </c>
      <c r="B97" s="57">
        <v>200</v>
      </c>
      <c r="C97" s="58">
        <v>200</v>
      </c>
      <c r="D97" s="59">
        <f t="shared" si="4"/>
        <v>0</v>
      </c>
      <c r="E97" s="18">
        <v>1400</v>
      </c>
      <c r="F97" s="17">
        <v>15</v>
      </c>
      <c r="G97" s="2">
        <f>15600+E97*F97</f>
        <v>36600</v>
      </c>
      <c r="H97" s="3">
        <f>2400+2400+4000+1200+5600+4200+7000+5000</f>
        <v>31800</v>
      </c>
      <c r="I97" s="7"/>
      <c r="J97" s="52">
        <f t="shared" si="5"/>
        <v>-4800</v>
      </c>
      <c r="L97" s="41"/>
    </row>
    <row r="98" spans="1:12" ht="14.45" hidden="1" customHeight="1" x14ac:dyDescent="0.25">
      <c r="A98" s="13">
        <v>96</v>
      </c>
      <c r="B98" s="37"/>
      <c r="C98" s="66"/>
      <c r="D98" s="59">
        <f t="shared" si="4"/>
        <v>0</v>
      </c>
      <c r="E98" s="44"/>
      <c r="F98" s="44"/>
      <c r="G98" s="28">
        <v>0</v>
      </c>
      <c r="H98" s="27"/>
      <c r="I98" s="27"/>
      <c r="J98" s="68">
        <f>H98+I98-G98</f>
        <v>0</v>
      </c>
      <c r="L98" s="41"/>
    </row>
    <row r="99" spans="1:12" ht="14.45" customHeight="1" x14ac:dyDescent="0.25">
      <c r="A99" s="14">
        <v>97</v>
      </c>
      <c r="B99" s="36"/>
      <c r="C99" s="21"/>
      <c r="D99" s="59">
        <f t="shared" si="4"/>
        <v>0</v>
      </c>
      <c r="E99" s="18">
        <v>1400</v>
      </c>
      <c r="F99" s="17">
        <v>12</v>
      </c>
      <c r="G99" s="6">
        <f>E99*F99</f>
        <v>16800</v>
      </c>
      <c r="H99" s="31">
        <f>8400</f>
        <v>8400</v>
      </c>
      <c r="I99" s="31"/>
      <c r="J99" s="54">
        <f>H99+I99-G99</f>
        <v>-8400</v>
      </c>
      <c r="L99" s="41"/>
    </row>
    <row r="100" spans="1:12" ht="14.45" customHeight="1" x14ac:dyDescent="0.25">
      <c r="A100" s="50">
        <v>98</v>
      </c>
      <c r="B100" s="57">
        <v>200</v>
      </c>
      <c r="C100" s="58">
        <v>200</v>
      </c>
      <c r="D100" s="59">
        <f t="shared" si="4"/>
        <v>0</v>
      </c>
      <c r="E100" s="18">
        <v>1400</v>
      </c>
      <c r="F100" s="17">
        <v>15</v>
      </c>
      <c r="G100" s="2">
        <f>16370+E100*F100</f>
        <v>37370</v>
      </c>
      <c r="H100" s="3">
        <f>12770+13000+10000+10000</f>
        <v>45770</v>
      </c>
      <c r="I100" s="7"/>
      <c r="J100" s="46">
        <f t="shared" ref="J100:J114" si="6">H100+I100-G100</f>
        <v>8400</v>
      </c>
      <c r="L100" s="41"/>
    </row>
    <row r="101" spans="1:12" ht="14.45" customHeight="1" x14ac:dyDescent="0.25">
      <c r="A101" s="50">
        <v>99</v>
      </c>
      <c r="B101" s="57">
        <v>200</v>
      </c>
      <c r="C101" s="58">
        <v>200</v>
      </c>
      <c r="D101" s="59">
        <f t="shared" si="4"/>
        <v>0</v>
      </c>
      <c r="E101" s="18">
        <v>1400</v>
      </c>
      <c r="F101" s="17">
        <v>15</v>
      </c>
      <c r="G101" s="2">
        <f>16370+E101*F101</f>
        <v>37370</v>
      </c>
      <c r="H101" s="3">
        <f>8408.68+3603.72+3600+11200+3557.6</f>
        <v>30370</v>
      </c>
      <c r="I101" s="7"/>
      <c r="J101" s="52">
        <f t="shared" si="6"/>
        <v>-7000</v>
      </c>
      <c r="L101" s="41"/>
    </row>
    <row r="102" spans="1:12" ht="14.45" customHeight="1" x14ac:dyDescent="0.25">
      <c r="A102" s="50">
        <v>100</v>
      </c>
      <c r="B102" s="57">
        <v>200</v>
      </c>
      <c r="C102" s="58">
        <v>200</v>
      </c>
      <c r="D102" s="59">
        <f t="shared" si="4"/>
        <v>0</v>
      </c>
      <c r="E102" s="18">
        <v>1400</v>
      </c>
      <c r="F102" s="17">
        <v>15</v>
      </c>
      <c r="G102" s="2">
        <f>16447+E102*F102</f>
        <v>37447</v>
      </c>
      <c r="H102" s="3">
        <f>7662+7662+7200+7200</f>
        <v>29724</v>
      </c>
      <c r="I102" s="7"/>
      <c r="J102" s="52">
        <f t="shared" si="6"/>
        <v>-7723</v>
      </c>
      <c r="L102" s="41"/>
    </row>
    <row r="103" spans="1:12" ht="14.45" customHeight="1" x14ac:dyDescent="0.25">
      <c r="A103" s="50">
        <v>101</v>
      </c>
      <c r="B103" s="57">
        <v>200</v>
      </c>
      <c r="C103" s="58">
        <v>200</v>
      </c>
      <c r="D103" s="59">
        <f t="shared" si="4"/>
        <v>0</v>
      </c>
      <c r="E103" s="18">
        <v>1400</v>
      </c>
      <c r="F103" s="17">
        <v>15</v>
      </c>
      <c r="G103" s="2">
        <f>16447+E103*F103</f>
        <v>37447</v>
      </c>
      <c r="H103" s="3">
        <f>7662+7662+7200+7200</f>
        <v>29724</v>
      </c>
      <c r="I103" s="7"/>
      <c r="J103" s="52">
        <f t="shared" si="6"/>
        <v>-7723</v>
      </c>
      <c r="L103" s="41"/>
    </row>
    <row r="104" spans="1:12" ht="14.45" customHeight="1" x14ac:dyDescent="0.25">
      <c r="A104" s="15">
        <v>102</v>
      </c>
      <c r="B104" s="57"/>
      <c r="C104" s="58"/>
      <c r="D104" s="59">
        <f t="shared" si="4"/>
        <v>0</v>
      </c>
      <c r="E104" s="18">
        <v>1400</v>
      </c>
      <c r="F104" s="17">
        <v>15</v>
      </c>
      <c r="G104" s="6">
        <f>16601+E104*F104</f>
        <v>37601</v>
      </c>
      <c r="H104" s="3"/>
      <c r="I104" s="7"/>
      <c r="J104" s="52">
        <f t="shared" si="6"/>
        <v>-37601</v>
      </c>
      <c r="L104"/>
    </row>
    <row r="105" spans="1:12" ht="14.45" customHeight="1" x14ac:dyDescent="0.25">
      <c r="A105" s="15">
        <v>103</v>
      </c>
      <c r="B105" s="57"/>
      <c r="C105" s="58"/>
      <c r="D105" s="59">
        <f t="shared" si="4"/>
        <v>0</v>
      </c>
      <c r="E105" s="18">
        <v>1400</v>
      </c>
      <c r="F105" s="17">
        <v>15</v>
      </c>
      <c r="G105" s="6">
        <f>16601+E105*F105</f>
        <v>37601</v>
      </c>
      <c r="H105" s="3"/>
      <c r="I105" s="7"/>
      <c r="J105" s="52">
        <f t="shared" si="6"/>
        <v>-37601</v>
      </c>
      <c r="L105"/>
    </row>
    <row r="106" spans="1:12" ht="14.45" customHeight="1" x14ac:dyDescent="0.25">
      <c r="A106" s="15">
        <v>104</v>
      </c>
      <c r="B106" s="57"/>
      <c r="C106" s="58"/>
      <c r="D106" s="59">
        <f t="shared" si="4"/>
        <v>0</v>
      </c>
      <c r="E106" s="18">
        <v>1400</v>
      </c>
      <c r="F106" s="17">
        <v>15</v>
      </c>
      <c r="G106" s="6">
        <f>16601+E106*F106</f>
        <v>37601</v>
      </c>
      <c r="H106" s="3">
        <f>3000</f>
        <v>3000</v>
      </c>
      <c r="I106" s="7"/>
      <c r="J106" s="52">
        <f t="shared" si="6"/>
        <v>-34601</v>
      </c>
      <c r="L106"/>
    </row>
    <row r="107" spans="1:12" ht="14.45" customHeight="1" x14ac:dyDescent="0.25">
      <c r="A107" s="50">
        <v>105</v>
      </c>
      <c r="B107" s="57">
        <v>200</v>
      </c>
      <c r="C107" s="58">
        <v>200</v>
      </c>
      <c r="D107" s="59">
        <f t="shared" si="4"/>
        <v>0</v>
      </c>
      <c r="E107" s="18">
        <v>1400</v>
      </c>
      <c r="F107" s="17">
        <v>15</v>
      </c>
      <c r="G107" s="2">
        <f>15600+E107*F107</f>
        <v>36600</v>
      </c>
      <c r="H107" s="3">
        <f>10800+4800+1400+2500+7300+600+1400+5000</f>
        <v>33800</v>
      </c>
      <c r="I107" s="7"/>
      <c r="J107" s="55">
        <f t="shared" si="6"/>
        <v>-2800</v>
      </c>
      <c r="L107" s="41"/>
    </row>
    <row r="108" spans="1:12" ht="14.45" customHeight="1" x14ac:dyDescent="0.25">
      <c r="A108" s="15">
        <v>106</v>
      </c>
      <c r="B108" s="57"/>
      <c r="C108" s="58"/>
      <c r="D108" s="59">
        <f t="shared" si="4"/>
        <v>0</v>
      </c>
      <c r="E108" s="18">
        <v>1400</v>
      </c>
      <c r="F108" s="17">
        <v>15</v>
      </c>
      <c r="G108" s="6">
        <f>16601+E108*F108</f>
        <v>37601</v>
      </c>
      <c r="H108" s="3"/>
      <c r="I108" s="7"/>
      <c r="J108" s="52">
        <f t="shared" si="6"/>
        <v>-37601</v>
      </c>
      <c r="L108"/>
    </row>
    <row r="109" spans="1:12" ht="14.45" customHeight="1" x14ac:dyDescent="0.25">
      <c r="A109" s="15">
        <v>107</v>
      </c>
      <c r="B109" s="57"/>
      <c r="C109" s="58"/>
      <c r="D109" s="59">
        <f t="shared" si="4"/>
        <v>0</v>
      </c>
      <c r="E109" s="18">
        <v>1400</v>
      </c>
      <c r="F109" s="17">
        <v>15</v>
      </c>
      <c r="G109" s="6">
        <f>16601+E109*F109</f>
        <v>37601</v>
      </c>
      <c r="H109" s="3">
        <f>29201+1550</f>
        <v>30751</v>
      </c>
      <c r="I109" s="7"/>
      <c r="J109" s="52">
        <f t="shared" si="6"/>
        <v>-6850</v>
      </c>
      <c r="L109"/>
    </row>
    <row r="110" spans="1:12" ht="14.45" customHeight="1" x14ac:dyDescent="0.25">
      <c r="A110" s="50">
        <v>108</v>
      </c>
      <c r="B110" s="57">
        <v>200</v>
      </c>
      <c r="C110" s="58">
        <v>200</v>
      </c>
      <c r="D110" s="59">
        <f t="shared" si="4"/>
        <v>0</v>
      </c>
      <c r="E110" s="18">
        <v>1400</v>
      </c>
      <c r="F110" s="17">
        <v>15</v>
      </c>
      <c r="G110" s="2">
        <f>15600+E110*F110</f>
        <v>36600</v>
      </c>
      <c r="H110" s="3">
        <f>1200+1200+2400+1200+2400+1200+1200+1200+2400+2400+2400+2400+2400+2800+1400</f>
        <v>28200</v>
      </c>
      <c r="I110" s="7">
        <v>7000</v>
      </c>
      <c r="J110" s="8">
        <f t="shared" si="6"/>
        <v>-1400</v>
      </c>
      <c r="L110" s="41"/>
    </row>
    <row r="111" spans="1:12" ht="14.45" customHeight="1" x14ac:dyDescent="0.25">
      <c r="A111" s="51">
        <v>109</v>
      </c>
      <c r="B111" s="57">
        <v>200</v>
      </c>
      <c r="C111" s="58">
        <v>200</v>
      </c>
      <c r="D111" s="59">
        <f t="shared" si="4"/>
        <v>0</v>
      </c>
      <c r="E111" s="18">
        <v>1400</v>
      </c>
      <c r="F111" s="17">
        <v>15</v>
      </c>
      <c r="G111" s="2">
        <f>15600+E111*F111</f>
        <v>36600</v>
      </c>
      <c r="H111" s="3">
        <f>1200+1200+2400+1200+2400+1200+1200+1200+1200+2400+1400+2800+1400+1400+1400+1400+1400+1400+1400+1400+1400+1400</f>
        <v>33800</v>
      </c>
      <c r="I111" s="7">
        <v>1400</v>
      </c>
      <c r="J111" s="8">
        <f t="shared" si="6"/>
        <v>-1400</v>
      </c>
      <c r="L111" s="41"/>
    </row>
    <row r="112" spans="1:12" ht="14.45" customHeight="1" x14ac:dyDescent="0.25">
      <c r="A112" s="51">
        <v>110</v>
      </c>
      <c r="B112" s="57">
        <v>200</v>
      </c>
      <c r="C112" s="58">
        <v>200</v>
      </c>
      <c r="D112" s="59">
        <f t="shared" si="4"/>
        <v>0</v>
      </c>
      <c r="E112" s="18">
        <v>1400</v>
      </c>
      <c r="F112" s="17">
        <v>15</v>
      </c>
      <c r="G112" s="2">
        <f>15600+E112*F112</f>
        <v>36600</v>
      </c>
      <c r="H112" s="3">
        <f>2400+2400+2400+1200+1200+1200+2400+1200+2400+2400+2400+1200+2400+2400</f>
        <v>27600</v>
      </c>
      <c r="I112" s="7">
        <v>9000</v>
      </c>
      <c r="J112" s="46">
        <f t="shared" si="6"/>
        <v>0</v>
      </c>
      <c r="L112" s="41"/>
    </row>
    <row r="113" spans="1:12" ht="14.45" customHeight="1" x14ac:dyDescent="0.25">
      <c r="A113" s="50">
        <v>111</v>
      </c>
      <c r="B113" s="57">
        <v>200</v>
      </c>
      <c r="C113" s="58">
        <v>200</v>
      </c>
      <c r="D113" s="59">
        <f t="shared" si="4"/>
        <v>0</v>
      </c>
      <c r="E113" s="18">
        <v>1400</v>
      </c>
      <c r="F113" s="17">
        <v>15</v>
      </c>
      <c r="G113" s="2">
        <f>15600+E113*F113</f>
        <v>36600</v>
      </c>
      <c r="H113" s="3">
        <f>1200+1200+1200+1200+1200+1200+1200+1200+2400+1200+1200+1400+1400+1400+1400+1400+1400+1400+1400+1400+2600+1400+1400+1400+1400</f>
        <v>35200</v>
      </c>
      <c r="I113" s="7">
        <v>1400</v>
      </c>
      <c r="J113" s="46">
        <f t="shared" si="6"/>
        <v>0</v>
      </c>
      <c r="L113" s="41"/>
    </row>
    <row r="114" spans="1:12" ht="14.45" customHeight="1" x14ac:dyDescent="0.25">
      <c r="A114" s="42">
        <v>112</v>
      </c>
      <c r="B114" s="57">
        <v>200</v>
      </c>
      <c r="C114" s="58"/>
      <c r="D114" s="62">
        <f t="shared" si="4"/>
        <v>-200</v>
      </c>
      <c r="E114" s="18">
        <v>1400</v>
      </c>
      <c r="F114" s="17">
        <v>15</v>
      </c>
      <c r="G114" s="61">
        <f>15600+E114*F114</f>
        <v>36600</v>
      </c>
      <c r="H114" s="3">
        <f>3600+7800</f>
        <v>11400</v>
      </c>
      <c r="I114" s="7"/>
      <c r="J114" s="52">
        <f t="shared" si="6"/>
        <v>-25200</v>
      </c>
      <c r="L114" s="41"/>
    </row>
    <row r="115" spans="1:12" ht="14.45" customHeight="1" x14ac:dyDescent="0.25">
      <c r="A115" s="14">
        <v>113</v>
      </c>
      <c r="B115" s="36">
        <v>200</v>
      </c>
      <c r="C115" s="21"/>
      <c r="D115" s="62">
        <f t="shared" si="4"/>
        <v>-200</v>
      </c>
      <c r="E115" s="18">
        <v>1400</v>
      </c>
      <c r="F115" s="17">
        <v>15</v>
      </c>
      <c r="G115" s="61">
        <f>3600+E115*F115</f>
        <v>24600</v>
      </c>
      <c r="H115" s="31"/>
      <c r="I115" s="31"/>
      <c r="J115" s="54">
        <f>H115+I115-G115</f>
        <v>-24600</v>
      </c>
      <c r="L115" s="41"/>
    </row>
    <row r="116" spans="1:12" ht="14.45" customHeight="1" x14ac:dyDescent="0.25">
      <c r="A116" s="50">
        <v>114</v>
      </c>
      <c r="B116" s="57">
        <v>200</v>
      </c>
      <c r="C116" s="58"/>
      <c r="D116" s="62">
        <f t="shared" ref="D116:D133" si="7">C116-B116</f>
        <v>-200</v>
      </c>
      <c r="E116" s="18">
        <v>1400</v>
      </c>
      <c r="F116" s="17">
        <v>15</v>
      </c>
      <c r="G116" s="2">
        <f>15600+E116*F116</f>
        <v>36600</v>
      </c>
      <c r="H116" s="3">
        <f>2600+2400+1200+1200+1200+1200+1200+1200+1200+1200+1400+1400+1400+1400+1400+1400+2800+2800+1400+1400+1400</f>
        <v>32800</v>
      </c>
      <c r="I116" s="7">
        <v>2800</v>
      </c>
      <c r="J116" s="8">
        <f>H116+I116-G116</f>
        <v>-1000</v>
      </c>
      <c r="L116" s="41"/>
    </row>
    <row r="117" spans="1:12" ht="14.45" customHeight="1" x14ac:dyDescent="0.25">
      <c r="A117" s="50">
        <v>115</v>
      </c>
      <c r="B117" s="57">
        <v>200</v>
      </c>
      <c r="C117" s="58">
        <v>200</v>
      </c>
      <c r="D117" s="59">
        <f t="shared" si="7"/>
        <v>0</v>
      </c>
      <c r="E117" s="18">
        <v>1400</v>
      </c>
      <c r="F117" s="17">
        <v>15</v>
      </c>
      <c r="G117" s="2">
        <f>16370+E117*F117</f>
        <v>37370</v>
      </c>
      <c r="H117" s="3">
        <f>1200+3600+2400+1200+1200+4370+1200+1200+1200+1800+1400+2600+1300+1500+2900+2700+1400+1400</f>
        <v>34570</v>
      </c>
      <c r="I117" s="7">
        <v>2800</v>
      </c>
      <c r="J117" s="46">
        <f t="shared" ref="J117:J134" si="8">H117+I117-G117</f>
        <v>0</v>
      </c>
      <c r="L117" s="41"/>
    </row>
    <row r="118" spans="1:12" ht="14.45" customHeight="1" x14ac:dyDescent="0.25">
      <c r="A118" s="15">
        <v>116</v>
      </c>
      <c r="B118" s="57"/>
      <c r="C118" s="58"/>
      <c r="D118" s="59">
        <f t="shared" si="7"/>
        <v>0</v>
      </c>
      <c r="E118" s="18">
        <v>1400</v>
      </c>
      <c r="F118" s="17">
        <v>15</v>
      </c>
      <c r="G118" s="6">
        <f>16601+E118*F118</f>
        <v>37601</v>
      </c>
      <c r="H118" s="3">
        <f>7000+5000+2000+5000+2600+2500+2500+2500+4500</f>
        <v>33600</v>
      </c>
      <c r="I118" s="7"/>
      <c r="J118" s="52">
        <f t="shared" si="8"/>
        <v>-4001</v>
      </c>
      <c r="L118"/>
    </row>
    <row r="119" spans="1:12" ht="14.45" customHeight="1" x14ac:dyDescent="0.25">
      <c r="A119" s="50">
        <v>117</v>
      </c>
      <c r="B119" s="57">
        <v>200</v>
      </c>
      <c r="C119" s="58">
        <v>200</v>
      </c>
      <c r="D119" s="59">
        <f t="shared" si="7"/>
        <v>0</v>
      </c>
      <c r="E119" s="18">
        <v>1400</v>
      </c>
      <c r="F119" s="17">
        <v>15</v>
      </c>
      <c r="G119" s="2">
        <f>16370+E119*F119</f>
        <v>37370</v>
      </c>
      <c r="H119" s="3">
        <f>13893+3877+4200+2800+1400+1400+2800+2800+1400</f>
        <v>34570</v>
      </c>
      <c r="I119" s="7">
        <v>1400</v>
      </c>
      <c r="J119" s="8">
        <f t="shared" si="8"/>
        <v>-1400</v>
      </c>
      <c r="L119" s="41"/>
    </row>
    <row r="120" spans="1:12" ht="14.45" customHeight="1" x14ac:dyDescent="0.25">
      <c r="A120" s="15">
        <v>118</v>
      </c>
      <c r="B120" s="57"/>
      <c r="C120" s="58"/>
      <c r="D120" s="59">
        <f t="shared" si="7"/>
        <v>0</v>
      </c>
      <c r="E120" s="18">
        <v>1400</v>
      </c>
      <c r="F120" s="17">
        <v>15</v>
      </c>
      <c r="G120" s="6">
        <f>16601+E120*F120</f>
        <v>37601</v>
      </c>
      <c r="H120" s="3"/>
      <c r="I120" s="7"/>
      <c r="J120" s="52">
        <f t="shared" si="8"/>
        <v>-37601</v>
      </c>
      <c r="L120"/>
    </row>
    <row r="121" spans="1:12" ht="14.45" customHeight="1" x14ac:dyDescent="0.25">
      <c r="A121" s="15">
        <v>119</v>
      </c>
      <c r="B121" s="57"/>
      <c r="C121" s="58"/>
      <c r="D121" s="59">
        <f t="shared" si="7"/>
        <v>0</v>
      </c>
      <c r="E121" s="18">
        <v>1400</v>
      </c>
      <c r="F121" s="17">
        <v>15</v>
      </c>
      <c r="G121" s="6">
        <f>16601+E121*F121</f>
        <v>37601</v>
      </c>
      <c r="H121" s="3">
        <f>14047+3000+3000+5000+2500+3000</f>
        <v>30547</v>
      </c>
      <c r="I121" s="7"/>
      <c r="J121" s="52">
        <f t="shared" si="8"/>
        <v>-7054</v>
      </c>
      <c r="L121"/>
    </row>
    <row r="122" spans="1:12" ht="14.45" customHeight="1" x14ac:dyDescent="0.25">
      <c r="A122" s="15">
        <v>120</v>
      </c>
      <c r="B122" s="57"/>
      <c r="C122" s="58"/>
      <c r="D122" s="59">
        <f t="shared" si="7"/>
        <v>0</v>
      </c>
      <c r="E122" s="18">
        <v>1400</v>
      </c>
      <c r="F122" s="17">
        <v>15</v>
      </c>
      <c r="G122" s="6">
        <f>16601+E122*F122</f>
        <v>37601</v>
      </c>
      <c r="H122" s="3"/>
      <c r="I122" s="7"/>
      <c r="J122" s="52">
        <f t="shared" si="8"/>
        <v>-37601</v>
      </c>
      <c r="L122"/>
    </row>
    <row r="123" spans="1:12" ht="14.45" customHeight="1" x14ac:dyDescent="0.25">
      <c r="A123" s="50" t="s">
        <v>5</v>
      </c>
      <c r="B123" s="57">
        <v>200</v>
      </c>
      <c r="C123" s="58">
        <v>200</v>
      </c>
      <c r="D123" s="59">
        <f t="shared" si="7"/>
        <v>0</v>
      </c>
      <c r="E123" s="18">
        <v>1400</v>
      </c>
      <c r="F123" s="17">
        <v>15</v>
      </c>
      <c r="G123" s="2">
        <f>36940+E123*F123</f>
        <v>57940</v>
      </c>
      <c r="H123" s="3">
        <f>24000+8740+11200+14005</f>
        <v>57945</v>
      </c>
      <c r="I123" s="7"/>
      <c r="J123" s="46">
        <f t="shared" si="8"/>
        <v>5</v>
      </c>
      <c r="L123" s="41"/>
    </row>
    <row r="124" spans="1:12" ht="14.45" customHeight="1" x14ac:dyDescent="0.25">
      <c r="A124" s="15">
        <v>122</v>
      </c>
      <c r="B124" s="57"/>
      <c r="C124" s="58"/>
      <c r="D124" s="59">
        <f t="shared" si="7"/>
        <v>0</v>
      </c>
      <c r="E124" s="18">
        <v>1400</v>
      </c>
      <c r="F124" s="17">
        <v>15</v>
      </c>
      <c r="G124" s="6">
        <f>16601+E124*F124</f>
        <v>37601</v>
      </c>
      <c r="H124" s="3"/>
      <c r="I124" s="7"/>
      <c r="J124" s="52">
        <f t="shared" si="8"/>
        <v>-37601</v>
      </c>
      <c r="L124"/>
    </row>
    <row r="125" spans="1:12" ht="14.45" customHeight="1" x14ac:dyDescent="0.25">
      <c r="A125" s="50">
        <v>124</v>
      </c>
      <c r="B125" s="57">
        <v>200</v>
      </c>
      <c r="C125" s="58">
        <v>200</v>
      </c>
      <c r="D125" s="59">
        <f t="shared" si="7"/>
        <v>0</v>
      </c>
      <c r="E125" s="18">
        <v>1400</v>
      </c>
      <c r="F125" s="17">
        <v>15</v>
      </c>
      <c r="G125" s="2">
        <f>15600+E125*F125</f>
        <v>36600</v>
      </c>
      <c r="H125" s="3">
        <f>1200+9600+12000+14000</f>
        <v>36800</v>
      </c>
      <c r="I125" s="7"/>
      <c r="J125" s="46">
        <f t="shared" si="8"/>
        <v>200</v>
      </c>
      <c r="L125" s="41"/>
    </row>
    <row r="126" spans="1:12" ht="14.45" customHeight="1" x14ac:dyDescent="0.25">
      <c r="A126" s="49">
        <v>125</v>
      </c>
      <c r="B126" s="36">
        <v>200</v>
      </c>
      <c r="C126" s="21">
        <v>200</v>
      </c>
      <c r="D126" s="59">
        <f t="shared" si="7"/>
        <v>0</v>
      </c>
      <c r="E126" s="18">
        <v>1400</v>
      </c>
      <c r="F126" s="17">
        <v>15</v>
      </c>
      <c r="G126" s="2">
        <f>1200+E126*F126</f>
        <v>22200</v>
      </c>
      <c r="H126" s="31">
        <f>1200+2400+1200+3000+1500+1400+1500+3000+1500+1500</f>
        <v>18200</v>
      </c>
      <c r="I126" s="31">
        <v>1500</v>
      </c>
      <c r="J126" s="8">
        <f t="shared" si="8"/>
        <v>-2500</v>
      </c>
      <c r="L126" s="41"/>
    </row>
    <row r="127" spans="1:12" ht="14.45" customHeight="1" x14ac:dyDescent="0.25">
      <c r="A127" s="15">
        <v>126</v>
      </c>
      <c r="B127" s="57"/>
      <c r="C127" s="58"/>
      <c r="D127" s="59">
        <f t="shared" si="7"/>
        <v>0</v>
      </c>
      <c r="E127" s="18">
        <v>1400</v>
      </c>
      <c r="F127" s="17">
        <v>15</v>
      </c>
      <c r="G127" s="6">
        <f>16601+E127*F127</f>
        <v>37601</v>
      </c>
      <c r="H127" s="3"/>
      <c r="I127" s="7"/>
      <c r="J127" s="52">
        <f t="shared" si="8"/>
        <v>-37601</v>
      </c>
      <c r="L127" s="41"/>
    </row>
    <row r="128" spans="1:12" s="1" customFormat="1" ht="14.45" customHeight="1" x14ac:dyDescent="0.25">
      <c r="A128" s="49">
        <v>127</v>
      </c>
      <c r="B128" s="36">
        <v>200</v>
      </c>
      <c r="C128" s="21">
        <v>200</v>
      </c>
      <c r="D128" s="59">
        <f t="shared" si="7"/>
        <v>0</v>
      </c>
      <c r="E128" s="18">
        <v>1400</v>
      </c>
      <c r="F128" s="17">
        <v>15</v>
      </c>
      <c r="G128" s="2">
        <f>1277+E128*F128</f>
        <v>22277</v>
      </c>
      <c r="H128" s="31">
        <f>1277+2800+2800+1400+1400+1400+1400+1400+1400+1400+1400</f>
        <v>18077</v>
      </c>
      <c r="I128" s="31">
        <v>4200</v>
      </c>
      <c r="J128" s="48">
        <f t="shared" si="8"/>
        <v>0</v>
      </c>
      <c r="K128" s="45"/>
      <c r="L128" s="43"/>
    </row>
    <row r="129" spans="1:12" ht="14.45" hidden="1" customHeight="1" x14ac:dyDescent="0.25">
      <c r="A129" s="13">
        <v>128</v>
      </c>
      <c r="B129" s="37"/>
      <c r="C129" s="66"/>
      <c r="D129" s="66">
        <f t="shared" si="7"/>
        <v>0</v>
      </c>
      <c r="E129" s="44"/>
      <c r="F129" s="44"/>
      <c r="G129" s="28">
        <v>0</v>
      </c>
      <c r="H129" s="27"/>
      <c r="I129" s="27"/>
      <c r="J129" s="68">
        <f t="shared" si="8"/>
        <v>0</v>
      </c>
      <c r="L129" s="41"/>
    </row>
    <row r="130" spans="1:12" ht="14.45" hidden="1" customHeight="1" x14ac:dyDescent="0.25">
      <c r="A130" s="13">
        <v>129</v>
      </c>
      <c r="B130" s="37"/>
      <c r="C130" s="66"/>
      <c r="D130" s="66">
        <f t="shared" si="7"/>
        <v>0</v>
      </c>
      <c r="E130" s="44"/>
      <c r="F130" s="44"/>
      <c r="G130" s="28">
        <v>0</v>
      </c>
      <c r="H130" s="27"/>
      <c r="I130" s="27"/>
      <c r="J130" s="68">
        <f t="shared" si="8"/>
        <v>0</v>
      </c>
      <c r="L130" s="41"/>
    </row>
    <row r="131" spans="1:12" s="1" customFormat="1" ht="14.45" customHeight="1" x14ac:dyDescent="0.25">
      <c r="A131" s="14">
        <v>130</v>
      </c>
      <c r="B131" s="36"/>
      <c r="C131" s="21"/>
      <c r="D131" s="59">
        <f t="shared" si="7"/>
        <v>0</v>
      </c>
      <c r="E131" s="18">
        <v>1400</v>
      </c>
      <c r="F131" s="17">
        <v>15</v>
      </c>
      <c r="G131" s="6">
        <f>1277+E131*F131</f>
        <v>22277</v>
      </c>
      <c r="H131" s="31">
        <f>1277+1400+1400+1400+1400+1400+1400+2800+1400+1400+1400+1400+1400</f>
        <v>19477</v>
      </c>
      <c r="I131" s="31">
        <v>1400</v>
      </c>
      <c r="J131" s="40">
        <f t="shared" si="8"/>
        <v>-1400</v>
      </c>
      <c r="K131" s="45"/>
      <c r="L131" s="43"/>
    </row>
    <row r="132" spans="1:12" ht="14.45" customHeight="1" x14ac:dyDescent="0.25">
      <c r="A132" s="49">
        <v>131</v>
      </c>
      <c r="B132" s="36">
        <v>200</v>
      </c>
      <c r="C132" s="21">
        <v>200</v>
      </c>
      <c r="D132" s="59">
        <f t="shared" si="7"/>
        <v>0</v>
      </c>
      <c r="E132" s="18">
        <v>1400</v>
      </c>
      <c r="F132" s="17">
        <v>15</v>
      </c>
      <c r="G132" s="2">
        <f>4877+E132*F132</f>
        <v>25877</v>
      </c>
      <c r="H132" s="31">
        <f>1200+5000+1400+1400+2800+1400+1400+1400+1400+1400+1400</f>
        <v>20200</v>
      </c>
      <c r="I132" s="31"/>
      <c r="J132" s="54">
        <f t="shared" si="8"/>
        <v>-5677</v>
      </c>
      <c r="L132" s="41"/>
    </row>
    <row r="133" spans="1:12" ht="14.45" customHeight="1" x14ac:dyDescent="0.25">
      <c r="A133" s="49">
        <v>132</v>
      </c>
      <c r="B133" s="36">
        <v>200</v>
      </c>
      <c r="C133" s="21">
        <v>200</v>
      </c>
      <c r="D133" s="59">
        <f t="shared" si="7"/>
        <v>0</v>
      </c>
      <c r="E133" s="18">
        <v>1400</v>
      </c>
      <c r="F133" s="17">
        <v>15</v>
      </c>
      <c r="G133" s="2">
        <f>4877+E133*F133</f>
        <v>25877</v>
      </c>
      <c r="H133" s="31">
        <f>1277+1200+1200+1200+1400+2800+1400+1400+2800+5600+4200</f>
        <v>24477</v>
      </c>
      <c r="I133" s="31"/>
      <c r="J133" s="40">
        <f t="shared" si="8"/>
        <v>-1400</v>
      </c>
      <c r="L133" s="41"/>
    </row>
    <row r="134" spans="1:12" ht="14.45" customHeight="1" thickBot="1" x14ac:dyDescent="0.3">
      <c r="A134" s="50">
        <v>133</v>
      </c>
      <c r="B134" s="69">
        <v>200</v>
      </c>
      <c r="C134" s="71">
        <v>200</v>
      </c>
      <c r="D134" s="59">
        <f>C134-B134</f>
        <v>0</v>
      </c>
      <c r="E134" s="18">
        <v>1400</v>
      </c>
      <c r="F134" s="17">
        <v>15</v>
      </c>
      <c r="G134" s="2">
        <f>15600+E134*F134</f>
        <v>36600</v>
      </c>
      <c r="H134" s="77">
        <f>6000+3000+3000+2000+2000+2000+1000+2000+2000+1500+1500+2000+2000</f>
        <v>30000</v>
      </c>
      <c r="I134" s="75">
        <v>3000</v>
      </c>
      <c r="J134" s="52">
        <f t="shared" si="8"/>
        <v>-3600</v>
      </c>
      <c r="L134" s="41"/>
    </row>
    <row r="135" spans="1:12" ht="15.75" thickBot="1" x14ac:dyDescent="0.3">
      <c r="A135" s="16"/>
      <c r="B135" s="19">
        <f>SUM(B5:B134)</f>
        <v>16000</v>
      </c>
      <c r="C135" s="19">
        <f>SUM(C5:C134)</f>
        <v>14410</v>
      </c>
      <c r="D135" s="63">
        <f>SUM(D5:D134)</f>
        <v>-1590</v>
      </c>
      <c r="E135" s="25">
        <f>SUM(E6:E134)</f>
        <v>172200</v>
      </c>
      <c r="F135" s="25"/>
      <c r="G135" s="9">
        <f>SUM(G6:G134)</f>
        <v>4446460</v>
      </c>
      <c r="H135" s="9">
        <f>SUM(H5:H134)</f>
        <v>2777796</v>
      </c>
      <c r="I135" s="9">
        <f>SUM(I6:I134)</f>
        <v>118167</v>
      </c>
      <c r="J135" s="10">
        <f>SUM(J6:J134)</f>
        <v>-1550497</v>
      </c>
      <c r="L135" s="41"/>
    </row>
    <row r="136" spans="1:12" x14ac:dyDescent="0.25">
      <c r="A136" s="32"/>
      <c r="B136" s="22"/>
      <c r="C136" s="22"/>
      <c r="D136" s="22"/>
      <c r="E136" s="22"/>
      <c r="F136" s="33"/>
      <c r="G136" s="29"/>
      <c r="J136" s="56"/>
    </row>
    <row r="137" spans="1:12" x14ac:dyDescent="0.25">
      <c r="A137" s="34"/>
      <c r="B137" s="23"/>
      <c r="C137" s="23"/>
      <c r="D137" s="23"/>
      <c r="E137" s="23"/>
      <c r="F137" s="35"/>
      <c r="G137" s="30"/>
      <c r="L137" s="41"/>
    </row>
    <row r="138" spans="1:12" x14ac:dyDescent="0.25">
      <c r="A138" s="34"/>
      <c r="B138" s="23"/>
      <c r="C138" s="23"/>
      <c r="D138" s="23"/>
      <c r="E138" s="23"/>
      <c r="F138" s="35"/>
      <c r="G138" s="30"/>
    </row>
    <row r="139" spans="1:12" x14ac:dyDescent="0.25">
      <c r="A139" s="34"/>
      <c r="B139" s="23"/>
      <c r="C139" s="23"/>
      <c r="D139" s="23"/>
      <c r="E139" s="23"/>
      <c r="F139" s="35"/>
      <c r="G139" s="30"/>
    </row>
  </sheetData>
  <autoFilter ref="A3:J135"/>
  <mergeCells count="8">
    <mergeCell ref="A1:J1"/>
    <mergeCell ref="A2:A3"/>
    <mergeCell ref="B2:C2"/>
    <mergeCell ref="D2:D3"/>
    <mergeCell ref="E2:E3"/>
    <mergeCell ref="F2:F3"/>
    <mergeCell ref="G2:I2"/>
    <mergeCell ref="J2:J3"/>
  </mergeCells>
  <printOptions horizontalCentered="1"/>
  <pageMargins left="0.31496062992125984" right="0.31496062992125984" top="0.35433070866141736" bottom="0.35433070866141736" header="0.31496062992125984" footer="0.31496062992125984"/>
  <pageSetup paperSize="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31.12.18</vt:lpstr>
      <vt:lpstr>'Инфраструктура 31.12.18'!Заголовки_для_печати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Голубев Александр Николаевич</cp:lastModifiedBy>
  <cp:lastPrinted>2018-10-06T05:07:00Z</cp:lastPrinted>
  <dcterms:created xsi:type="dcterms:W3CDTF">2016-01-29T19:25:15Z</dcterms:created>
  <dcterms:modified xsi:type="dcterms:W3CDTF">2019-01-11T10:47:47Z</dcterms:modified>
</cp:coreProperties>
</file>